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5" yWindow="270" windowWidth="24240" windowHeight="13560" tabRatio="726"/>
  </bookViews>
  <sheets>
    <sheet name="SETUP" sheetId="1" r:id="rId1"/>
    <sheet name="EXPENSES" sheetId="2" r:id="rId2"/>
    <sheet name="JAN" sheetId="3" r:id="rId3"/>
    <sheet name="FEB" sheetId="18" r:id="rId4"/>
    <sheet name="MAR" sheetId="19" r:id="rId5"/>
    <sheet name="APR" sheetId="20" r:id="rId6"/>
    <sheet name="MAY" sheetId="21" r:id="rId7"/>
    <sheet name="JUN" sheetId="22" r:id="rId8"/>
    <sheet name="JUL" sheetId="23" r:id="rId9"/>
    <sheet name="AUG" sheetId="24" r:id="rId10"/>
    <sheet name="SEP" sheetId="25" r:id="rId11"/>
    <sheet name="OCT" sheetId="26" r:id="rId12"/>
    <sheet name="NOV" sheetId="27" r:id="rId13"/>
    <sheet name="DEC" sheetId="28" r:id="rId14"/>
    <sheet name="YTD" sheetId="29" r:id="rId15"/>
    <sheet name="SUMMARY" sheetId="17" r:id="rId16"/>
  </sheets>
  <definedNames>
    <definedName name="_xlnm._FilterDatabase" localSheetId="5" hidden="1">APR!#REF!</definedName>
    <definedName name="_xlnm._FilterDatabase" localSheetId="9" hidden="1">AUG!#REF!</definedName>
    <definedName name="_xlnm._FilterDatabase" localSheetId="13" hidden="1">DEC!#REF!</definedName>
    <definedName name="_xlnm._FilterDatabase" localSheetId="3" hidden="1">FEB!#REF!</definedName>
    <definedName name="_xlnm._FilterDatabase" localSheetId="2" hidden="1">JAN!#REF!</definedName>
    <definedName name="_xlnm._FilterDatabase" localSheetId="8" hidden="1">JUL!#REF!</definedName>
    <definedName name="_xlnm._FilterDatabase" localSheetId="7" hidden="1">JUN!#REF!</definedName>
    <definedName name="_xlnm._FilterDatabase" localSheetId="4" hidden="1">MAR!#REF!</definedName>
    <definedName name="_xlnm._FilterDatabase" localSheetId="6" hidden="1">MAY!#REF!</definedName>
    <definedName name="_xlnm._FilterDatabase" localSheetId="12" hidden="1">NOV!#REF!</definedName>
    <definedName name="_xlnm._FilterDatabase" localSheetId="11" hidden="1">OCT!#REF!</definedName>
    <definedName name="_xlnm._FilterDatabase" localSheetId="10" hidden="1">SEP!#REF!</definedName>
    <definedName name="_xlnm._FilterDatabase" localSheetId="14" hidden="1">YTD!#REF!</definedName>
    <definedName name="Categories">SETUP!$D$19:INDEX(SETUP!$D$19:$D$28,COUNTA(SETUP!$D$19:$D$28))</definedName>
    <definedName name="chartCat" localSheetId="5">OFFSET(APR!$S$11,0,0,MAX(1,COUNT(APR!$R$11:$R$20)),1)</definedName>
    <definedName name="chartCat" localSheetId="9">OFFSET(AUG!$S$11,0,0,MAX(1,COUNT(AUG!$R$11:$R$20)),1)</definedName>
    <definedName name="chartCat" localSheetId="13">OFFSET(DEC!$S$11,0,0,MAX(1,COUNT(DEC!$R$11:$R$20)),1)</definedName>
    <definedName name="chartCat" localSheetId="3">OFFSET(FEB!$S$11,0,0,MAX(1,COUNT(FEB!$R$11:$R$20)),1)</definedName>
    <definedName name="chartCat" localSheetId="2">OFFSET(JAN!$S$11,0,0,MAX(1,COUNT(JAN!$R$11:$R$20)),1)</definedName>
    <definedName name="chartCat" localSheetId="8">OFFSET(JUL!$S$11,0,0,MAX(1,COUNT(JUL!$R$11:$R$20)),1)</definedName>
    <definedName name="chartCat" localSheetId="7">OFFSET(JUN!$S$11,0,0,MAX(1,COUNT(JUN!$R$11:$R$20)),1)</definedName>
    <definedName name="chartCat" localSheetId="4">OFFSET(MAR!$S$11,0,0,MAX(1,COUNT(MAR!$R$11:$R$20)),1)</definedName>
    <definedName name="chartCat" localSheetId="6">OFFSET(MAY!$S$11,0,0,MAX(1,COUNT(MAY!$R$11:$R$20)),1)</definedName>
    <definedName name="chartCat" localSheetId="12">OFFSET(NOV!$S$11,0,0,MAX(1,COUNT(NOV!$R$11:$R$20)),1)</definedName>
    <definedName name="chartCat" localSheetId="11">OFFSET(OCT!$S$11,0,0,MAX(1,COUNT(OCT!$R$11:$R$20)),1)</definedName>
    <definedName name="chartCat" localSheetId="10">OFFSET(SEP!$S$11,0,0,MAX(1,COUNT(SEP!$R$11:$R$20)),1)</definedName>
    <definedName name="chartCat" localSheetId="14">OFFSET(YTD!$S$11,0,0,MAX(1,COUNT(YTD!$R$11:$R$20)),1)</definedName>
    <definedName name="chartVal" localSheetId="5">OFFSET(APR!$R$11,0,0,MAX(1,COUNT(APR!$R$11:$R$20)),1)</definedName>
    <definedName name="chartVal" localSheetId="9">OFFSET(AUG!$R$11,0,0,MAX(1,COUNT(AUG!$R$11:$R$20)),1)</definedName>
    <definedName name="chartVal" localSheetId="13">OFFSET(DEC!$R$11,0,0,MAX(1,COUNT(DEC!$R$11:$R$20)),1)</definedName>
    <definedName name="chartVal" localSheetId="3">OFFSET(FEB!$R$11,0,0,MAX(1,COUNT(FEB!$R$11:$R$20)),1)</definedName>
    <definedName name="chartVal" localSheetId="2">OFFSET(JAN!$R$11,0,0,MAX(1,COUNT(JAN!$R$11:$R$20)),1)</definedName>
    <definedName name="chartVal" localSheetId="8">OFFSET(JUL!$R$11,0,0,MAX(1,COUNT(JUL!$R$11:$R$20)),1)</definedName>
    <definedName name="chartVal" localSheetId="7">OFFSET(JUN!$R$11,0,0,MAX(1,COUNT(JUN!$R$11:$R$20)),1)</definedName>
    <definedName name="chartVal" localSheetId="4">OFFSET(MAR!$R$11,0,0,MAX(1,COUNT(MAR!$R$11:$R$20)),1)</definedName>
    <definedName name="chartVal" localSheetId="6">OFFSET(MAY!$R$11,0,0,MAX(1,COUNT(MAY!$R$11:$R$20)),1)</definedName>
    <definedName name="chartVal" localSheetId="12">OFFSET(NOV!$R$11,0,0,MAX(1,COUNT(NOV!$R$11:$R$20)),1)</definedName>
    <definedName name="chartVal" localSheetId="11">OFFSET(OCT!$R$11,0,0,MAX(1,COUNT(OCT!$R$11:$R$20)),1)</definedName>
    <definedName name="chartVal" localSheetId="10">OFFSET(SEP!$R$11,0,0,MAX(1,COUNT(SEP!$R$11:$R$20)),1)</definedName>
    <definedName name="chartVal" localSheetId="14">OFFSET(YTD!$R$11,0,0,MAX(1,COUNT(YTD!$R$11:$R$20)),1)</definedName>
    <definedName name="_xlnm.Print_Area" localSheetId="5">APR!$A$1:$O$28</definedName>
    <definedName name="_xlnm.Print_Area" localSheetId="9">AUG!$A$1:$O$28</definedName>
    <definedName name="_xlnm.Print_Area" localSheetId="13">DEC!$A$1:$O$28</definedName>
    <definedName name="_xlnm.Print_Area" localSheetId="3">FEB!$A$1:$O$28</definedName>
    <definedName name="_xlnm.Print_Area" localSheetId="2">JAN!$A$1:$O$28</definedName>
    <definedName name="_xlnm.Print_Area" localSheetId="8">JUL!$A$1:$O$28</definedName>
    <definedName name="_xlnm.Print_Area" localSheetId="7">JUN!$A$1:$O$28</definedName>
    <definedName name="_xlnm.Print_Area" localSheetId="4">MAR!$A$1:$O$28</definedName>
    <definedName name="_xlnm.Print_Area" localSheetId="6">MAY!$A$1:$O$28</definedName>
    <definedName name="_xlnm.Print_Area" localSheetId="12">NOV!$A$1:$O$28</definedName>
    <definedName name="_xlnm.Print_Area" localSheetId="11">OCT!$A$1:$O$28</definedName>
    <definedName name="_xlnm.Print_Area" localSheetId="10">SEP!$A$1:$O$28</definedName>
    <definedName name="_xlnm.Print_Area" localSheetId="14">YTD!$A$1:$O$28</definedName>
    <definedName name="_xlnm.Print_Titles" localSheetId="1">EXPENSES!$1:$7</definedName>
    <definedName name="_xlnm.Print_Titles" localSheetId="15">SUMMARY!$1:$13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L19" i="1" l="1"/>
  <c r="K18" i="1"/>
  <c r="L18" i="1"/>
  <c r="L5" i="18"/>
  <c r="L4" i="18"/>
  <c r="L3" i="18"/>
  <c r="L2" i="18"/>
  <c r="L5" i="19"/>
  <c r="L4" i="19"/>
  <c r="L3" i="19"/>
  <c r="L2" i="19"/>
  <c r="L5" i="20"/>
  <c r="L4" i="20"/>
  <c r="L3" i="20"/>
  <c r="L2" i="20"/>
  <c r="L5" i="21"/>
  <c r="L4" i="21"/>
  <c r="L3" i="21"/>
  <c r="L2" i="21"/>
  <c r="L5" i="22"/>
  <c r="L4" i="22"/>
  <c r="L3" i="22"/>
  <c r="L2" i="22"/>
  <c r="L5" i="23"/>
  <c r="L4" i="23"/>
  <c r="L3" i="23"/>
  <c r="L2" i="23"/>
  <c r="L5" i="24"/>
  <c r="L4" i="24"/>
  <c r="L3" i="24"/>
  <c r="L2" i="24"/>
  <c r="L5" i="25"/>
  <c r="L4" i="25"/>
  <c r="L3" i="25"/>
  <c r="L2" i="25"/>
  <c r="L5" i="26"/>
  <c r="L4" i="26"/>
  <c r="L3" i="26"/>
  <c r="L2" i="26"/>
  <c r="L5" i="27"/>
  <c r="L4" i="27"/>
  <c r="L3" i="27"/>
  <c r="L2" i="27"/>
  <c r="L5" i="28"/>
  <c r="L4" i="28"/>
  <c r="L3" i="28"/>
  <c r="L2" i="28"/>
  <c r="L5" i="29"/>
  <c r="M2" i="1"/>
  <c r="L4" i="29"/>
  <c r="L3" i="29"/>
  <c r="L2" i="29"/>
  <c r="P5" i="17"/>
  <c r="P4" i="17"/>
  <c r="P3" i="17"/>
  <c r="P2" i="17"/>
  <c r="L5" i="3"/>
  <c r="L4" i="3"/>
  <c r="L3" i="3"/>
  <c r="L2" i="3"/>
  <c r="E5" i="2"/>
  <c r="E4" i="2"/>
  <c r="E3" i="2"/>
  <c r="E2" i="2"/>
  <c r="C49" i="1"/>
  <c r="C45" i="1"/>
  <c r="C41" i="1"/>
  <c r="C36" i="1"/>
  <c r="P20" i="19"/>
  <c r="P19" i="19"/>
  <c r="P18" i="19"/>
  <c r="P17" i="19"/>
  <c r="P16" i="19"/>
  <c r="P15" i="19"/>
  <c r="P14" i="19"/>
  <c r="P13" i="19"/>
  <c r="P12" i="19"/>
  <c r="P11" i="19"/>
  <c r="P20" i="20"/>
  <c r="P19" i="20"/>
  <c r="P18" i="20"/>
  <c r="P17" i="20"/>
  <c r="P16" i="20"/>
  <c r="P15" i="20"/>
  <c r="P14" i="20"/>
  <c r="P13" i="20"/>
  <c r="P12" i="20"/>
  <c r="P11" i="20"/>
  <c r="P20" i="21"/>
  <c r="P19" i="21"/>
  <c r="P18" i="21"/>
  <c r="P17" i="21"/>
  <c r="P16" i="21"/>
  <c r="P15" i="21"/>
  <c r="P14" i="21"/>
  <c r="P13" i="21"/>
  <c r="P12" i="21"/>
  <c r="P11" i="21"/>
  <c r="P20" i="22"/>
  <c r="P19" i="22"/>
  <c r="P18" i="22"/>
  <c r="P17" i="22"/>
  <c r="P16" i="22"/>
  <c r="P15" i="22"/>
  <c r="P14" i="22"/>
  <c r="P13" i="22"/>
  <c r="P12" i="22"/>
  <c r="P11" i="22"/>
  <c r="P20" i="23"/>
  <c r="P19" i="23"/>
  <c r="P18" i="23"/>
  <c r="P17" i="23"/>
  <c r="P16" i="23"/>
  <c r="P15" i="23"/>
  <c r="P14" i="23"/>
  <c r="P13" i="23"/>
  <c r="P12" i="23"/>
  <c r="P11" i="23"/>
  <c r="P20" i="24"/>
  <c r="P19" i="24"/>
  <c r="P18" i="24"/>
  <c r="P17" i="24"/>
  <c r="P16" i="24"/>
  <c r="P15" i="24"/>
  <c r="P14" i="24"/>
  <c r="P13" i="24"/>
  <c r="P12" i="24"/>
  <c r="P11" i="24"/>
  <c r="P20" i="25"/>
  <c r="P19" i="25"/>
  <c r="P18" i="25"/>
  <c r="P17" i="25"/>
  <c r="P16" i="25"/>
  <c r="P15" i="25"/>
  <c r="P14" i="25"/>
  <c r="P13" i="25"/>
  <c r="P12" i="25"/>
  <c r="P11" i="25"/>
  <c r="P20" i="26"/>
  <c r="P19" i="26"/>
  <c r="P18" i="26"/>
  <c r="P17" i="26"/>
  <c r="P16" i="26"/>
  <c r="P15" i="26"/>
  <c r="P14" i="26"/>
  <c r="P13" i="26"/>
  <c r="P12" i="26"/>
  <c r="P11" i="26"/>
  <c r="P20" i="27"/>
  <c r="P19" i="27"/>
  <c r="P18" i="27"/>
  <c r="P17" i="27"/>
  <c r="P16" i="27"/>
  <c r="P15" i="27"/>
  <c r="P14" i="27"/>
  <c r="P13" i="27"/>
  <c r="P12" i="27"/>
  <c r="P11" i="27"/>
  <c r="P20" i="28"/>
  <c r="P19" i="28"/>
  <c r="P18" i="28"/>
  <c r="P17" i="28"/>
  <c r="P16" i="28"/>
  <c r="P15" i="28"/>
  <c r="P14" i="28"/>
  <c r="P13" i="28"/>
  <c r="P12" i="28"/>
  <c r="P11" i="28"/>
  <c r="P20" i="29"/>
  <c r="P19" i="29"/>
  <c r="P18" i="29"/>
  <c r="P17" i="29"/>
  <c r="P16" i="29"/>
  <c r="P15" i="29"/>
  <c r="P14" i="29"/>
  <c r="P13" i="29"/>
  <c r="P12" i="29"/>
  <c r="P11" i="29"/>
  <c r="P20" i="18"/>
  <c r="P19" i="18"/>
  <c r="P18" i="18"/>
  <c r="P17" i="18"/>
  <c r="P16" i="18"/>
  <c r="P15" i="18"/>
  <c r="P14" i="18"/>
  <c r="P13" i="18"/>
  <c r="P12" i="18"/>
  <c r="P11" i="18"/>
  <c r="R17" i="3"/>
  <c r="R16" i="3"/>
  <c r="R15" i="3"/>
  <c r="R14" i="3"/>
  <c r="R13" i="3"/>
  <c r="R12" i="3"/>
  <c r="R11" i="3"/>
  <c r="Q14" i="3"/>
  <c r="Q13" i="3"/>
  <c r="Q12" i="3"/>
  <c r="Q11" i="3"/>
  <c r="P20" i="3"/>
  <c r="P19" i="3"/>
  <c r="P18" i="3"/>
  <c r="P17" i="3"/>
  <c r="P16" i="3"/>
  <c r="P15" i="3"/>
  <c r="P14" i="3"/>
  <c r="P13" i="3"/>
  <c r="P12" i="3"/>
  <c r="P11" i="3"/>
  <c r="D9" i="17"/>
  <c r="E9" i="17"/>
  <c r="F9" i="17"/>
  <c r="G9" i="17"/>
  <c r="H9" i="17"/>
  <c r="I9" i="17"/>
  <c r="J9" i="17"/>
  <c r="K9" i="17"/>
  <c r="L9" i="17"/>
  <c r="M9" i="17"/>
  <c r="N9" i="17"/>
  <c r="O9" i="17"/>
  <c r="O10" i="17"/>
  <c r="O70" i="17"/>
  <c r="N10" i="17"/>
  <c r="N70" i="17"/>
  <c r="M10" i="17"/>
  <c r="M70" i="17"/>
  <c r="L10" i="17"/>
  <c r="L70" i="17"/>
  <c r="K10" i="17"/>
  <c r="K70" i="17"/>
  <c r="J10" i="17"/>
  <c r="J70" i="17"/>
  <c r="I10" i="17"/>
  <c r="I70" i="17"/>
  <c r="H10" i="17"/>
  <c r="H70" i="17"/>
  <c r="G10" i="17"/>
  <c r="G70" i="17"/>
  <c r="F10" i="17"/>
  <c r="F70" i="17"/>
  <c r="E10" i="17"/>
  <c r="E70" i="17"/>
  <c r="D10" i="17"/>
  <c r="D70" i="17"/>
  <c r="C31" i="1"/>
  <c r="F29" i="1"/>
  <c r="B11" i="27"/>
  <c r="B12" i="27"/>
  <c r="B13" i="27"/>
  <c r="F8" i="2"/>
  <c r="B14" i="27"/>
  <c r="B15" i="27"/>
  <c r="B16" i="27"/>
  <c r="B17" i="27"/>
  <c r="B18" i="27"/>
  <c r="B19" i="27"/>
  <c r="B20" i="27"/>
  <c r="D20" i="27"/>
  <c r="O8" i="17"/>
  <c r="D8" i="17"/>
  <c r="E8" i="17"/>
  <c r="F8" i="17"/>
  <c r="G8" i="17"/>
  <c r="H8" i="17"/>
  <c r="I8" i="17"/>
  <c r="J8" i="17"/>
  <c r="K8" i="17"/>
  <c r="L8" i="17"/>
  <c r="M8" i="17"/>
  <c r="N8" i="17"/>
  <c r="B2" i="27"/>
  <c r="B1" i="27"/>
  <c r="D11" i="27"/>
  <c r="D12" i="27"/>
  <c r="D13" i="27"/>
  <c r="D14" i="27"/>
  <c r="D15" i="27"/>
  <c r="D16" i="27"/>
  <c r="D17" i="27"/>
  <c r="D18" i="27"/>
  <c r="D19" i="27"/>
  <c r="D21" i="27"/>
  <c r="D8" i="27"/>
  <c r="O12" i="17"/>
  <c r="O71" i="17"/>
  <c r="O73" i="17"/>
  <c r="O72" i="17"/>
  <c r="B11" i="18"/>
  <c r="B12" i="18"/>
  <c r="B13" i="18"/>
  <c r="B14" i="18"/>
  <c r="B15" i="18"/>
  <c r="B16" i="18"/>
  <c r="B17" i="18"/>
  <c r="B18" i="18"/>
  <c r="B19" i="18"/>
  <c r="B20" i="18"/>
  <c r="D20" i="18"/>
  <c r="B2" i="18"/>
  <c r="B1" i="18"/>
  <c r="D11" i="18"/>
  <c r="D12" i="18"/>
  <c r="D13" i="18"/>
  <c r="D14" i="18"/>
  <c r="D15" i="18"/>
  <c r="D16" i="18"/>
  <c r="D17" i="18"/>
  <c r="D18" i="18"/>
  <c r="D19" i="18"/>
  <c r="D21" i="18"/>
  <c r="D8" i="18"/>
  <c r="F12" i="17"/>
  <c r="F73" i="17"/>
  <c r="F72" i="17"/>
  <c r="F71" i="17"/>
  <c r="B11" i="26"/>
  <c r="B12" i="26"/>
  <c r="B13" i="26"/>
  <c r="B14" i="26"/>
  <c r="B15" i="26"/>
  <c r="B16" i="26"/>
  <c r="B17" i="26"/>
  <c r="B18" i="26"/>
  <c r="B19" i="26"/>
  <c r="B20" i="26"/>
  <c r="D20" i="26"/>
  <c r="B2" i="26"/>
  <c r="B1" i="26"/>
  <c r="D11" i="26"/>
  <c r="D12" i="26"/>
  <c r="D13" i="26"/>
  <c r="D14" i="26"/>
  <c r="D15" i="26"/>
  <c r="D16" i="26"/>
  <c r="D17" i="26"/>
  <c r="D18" i="26"/>
  <c r="D19" i="26"/>
  <c r="D21" i="26"/>
  <c r="D8" i="26"/>
  <c r="N12" i="17"/>
  <c r="N73" i="17"/>
  <c r="B11" i="25"/>
  <c r="B12" i="25"/>
  <c r="B13" i="25"/>
  <c r="B14" i="25"/>
  <c r="B15" i="25"/>
  <c r="B16" i="25"/>
  <c r="B17" i="25"/>
  <c r="B18" i="25"/>
  <c r="B19" i="25"/>
  <c r="B20" i="25"/>
  <c r="D20" i="25"/>
  <c r="B2" i="25"/>
  <c r="B1" i="25"/>
  <c r="D11" i="25"/>
  <c r="D12" i="25"/>
  <c r="D13" i="25"/>
  <c r="D14" i="25"/>
  <c r="D15" i="25"/>
  <c r="D16" i="25"/>
  <c r="D17" i="25"/>
  <c r="D18" i="25"/>
  <c r="D19" i="25"/>
  <c r="D21" i="25"/>
  <c r="D8" i="25"/>
  <c r="M12" i="17"/>
  <c r="M73" i="17"/>
  <c r="B11" i="24"/>
  <c r="B12" i="24"/>
  <c r="B13" i="24"/>
  <c r="B14" i="24"/>
  <c r="B15" i="24"/>
  <c r="B16" i="24"/>
  <c r="B17" i="24"/>
  <c r="B18" i="24"/>
  <c r="B19" i="24"/>
  <c r="B20" i="24"/>
  <c r="D20" i="24"/>
  <c r="B2" i="24"/>
  <c r="B1" i="24"/>
  <c r="D11" i="24"/>
  <c r="D12" i="24"/>
  <c r="D13" i="24"/>
  <c r="D14" i="24"/>
  <c r="D15" i="24"/>
  <c r="D16" i="24"/>
  <c r="D17" i="24"/>
  <c r="D18" i="24"/>
  <c r="D19" i="24"/>
  <c r="D21" i="24"/>
  <c r="D8" i="24"/>
  <c r="L12" i="17"/>
  <c r="L73" i="17"/>
  <c r="B11" i="23"/>
  <c r="B12" i="23"/>
  <c r="B13" i="23"/>
  <c r="B14" i="23"/>
  <c r="B15" i="23"/>
  <c r="B16" i="23"/>
  <c r="B17" i="23"/>
  <c r="B18" i="23"/>
  <c r="B19" i="23"/>
  <c r="B20" i="23"/>
  <c r="D20" i="23"/>
  <c r="B2" i="23"/>
  <c r="B1" i="23"/>
  <c r="D11" i="23"/>
  <c r="D12" i="23"/>
  <c r="D13" i="23"/>
  <c r="D14" i="23"/>
  <c r="D15" i="23"/>
  <c r="D16" i="23"/>
  <c r="D17" i="23"/>
  <c r="D18" i="23"/>
  <c r="D19" i="23"/>
  <c r="D21" i="23"/>
  <c r="D8" i="23"/>
  <c r="K12" i="17"/>
  <c r="K73" i="17"/>
  <c r="B11" i="22"/>
  <c r="B12" i="22"/>
  <c r="B13" i="22"/>
  <c r="B14" i="22"/>
  <c r="B15" i="22"/>
  <c r="B16" i="22"/>
  <c r="B17" i="22"/>
  <c r="B18" i="22"/>
  <c r="B19" i="22"/>
  <c r="B20" i="22"/>
  <c r="D20" i="22"/>
  <c r="B2" i="22"/>
  <c r="B1" i="22"/>
  <c r="D11" i="22"/>
  <c r="D12" i="22"/>
  <c r="D13" i="22"/>
  <c r="D14" i="22"/>
  <c r="D15" i="22"/>
  <c r="D16" i="22"/>
  <c r="D17" i="22"/>
  <c r="D18" i="22"/>
  <c r="D19" i="22"/>
  <c r="D21" i="22"/>
  <c r="D8" i="22"/>
  <c r="J12" i="17"/>
  <c r="J73" i="17"/>
  <c r="B11" i="21"/>
  <c r="B12" i="21"/>
  <c r="B13" i="21"/>
  <c r="B14" i="21"/>
  <c r="B15" i="21"/>
  <c r="B16" i="21"/>
  <c r="B17" i="21"/>
  <c r="B18" i="21"/>
  <c r="B19" i="21"/>
  <c r="B20" i="21"/>
  <c r="D20" i="21"/>
  <c r="B2" i="21"/>
  <c r="B1" i="21"/>
  <c r="D11" i="21"/>
  <c r="D12" i="21"/>
  <c r="D13" i="21"/>
  <c r="D14" i="21"/>
  <c r="D15" i="21"/>
  <c r="D16" i="21"/>
  <c r="D17" i="21"/>
  <c r="D18" i="21"/>
  <c r="D19" i="21"/>
  <c r="D21" i="21"/>
  <c r="D8" i="21"/>
  <c r="I12" i="17"/>
  <c r="I73" i="17"/>
  <c r="B11" i="20"/>
  <c r="B12" i="20"/>
  <c r="B13" i="20"/>
  <c r="B14" i="20"/>
  <c r="B15" i="20"/>
  <c r="B16" i="20"/>
  <c r="B17" i="20"/>
  <c r="B18" i="20"/>
  <c r="B19" i="20"/>
  <c r="B20" i="20"/>
  <c r="D20" i="20"/>
  <c r="B2" i="20"/>
  <c r="B1" i="20"/>
  <c r="D11" i="20"/>
  <c r="D12" i="20"/>
  <c r="D13" i="20"/>
  <c r="D14" i="20"/>
  <c r="D15" i="20"/>
  <c r="D16" i="20"/>
  <c r="D17" i="20"/>
  <c r="D18" i="20"/>
  <c r="D19" i="20"/>
  <c r="D21" i="20"/>
  <c r="D8" i="20"/>
  <c r="H12" i="17"/>
  <c r="H73" i="17"/>
  <c r="B11" i="19"/>
  <c r="B12" i="19"/>
  <c r="B13" i="19"/>
  <c r="B14" i="19"/>
  <c r="B15" i="19"/>
  <c r="B16" i="19"/>
  <c r="B17" i="19"/>
  <c r="B18" i="19"/>
  <c r="B19" i="19"/>
  <c r="B20" i="19"/>
  <c r="D20" i="19"/>
  <c r="B2" i="19"/>
  <c r="B1" i="19"/>
  <c r="D11" i="19"/>
  <c r="D12" i="19"/>
  <c r="D13" i="19"/>
  <c r="D14" i="19"/>
  <c r="D15" i="19"/>
  <c r="D16" i="19"/>
  <c r="D17" i="19"/>
  <c r="D18" i="19"/>
  <c r="D19" i="19"/>
  <c r="D21" i="19"/>
  <c r="D8" i="19"/>
  <c r="G12" i="17"/>
  <c r="G73" i="17"/>
  <c r="N72" i="17"/>
  <c r="M72" i="17"/>
  <c r="L72" i="17"/>
  <c r="K72" i="17"/>
  <c r="J72" i="17"/>
  <c r="I72" i="17"/>
  <c r="H72" i="17"/>
  <c r="G72" i="17"/>
  <c r="N71" i="17"/>
  <c r="M71" i="17"/>
  <c r="L71" i="17"/>
  <c r="K71" i="17"/>
  <c r="J71" i="17"/>
  <c r="I71" i="17"/>
  <c r="H71" i="17"/>
  <c r="G71" i="17"/>
  <c r="B11" i="3"/>
  <c r="B12" i="3"/>
  <c r="B13" i="3"/>
  <c r="B14" i="3"/>
  <c r="B15" i="3"/>
  <c r="B16" i="3"/>
  <c r="B17" i="3"/>
  <c r="B18" i="3"/>
  <c r="B19" i="3"/>
  <c r="B20" i="3"/>
  <c r="D20" i="3"/>
  <c r="B2" i="3"/>
  <c r="B1" i="3"/>
  <c r="D11" i="3"/>
  <c r="D12" i="3"/>
  <c r="D13" i="3"/>
  <c r="D14" i="3"/>
  <c r="D15" i="3"/>
  <c r="D16" i="3"/>
  <c r="D17" i="3"/>
  <c r="D18" i="3"/>
  <c r="D19" i="3"/>
  <c r="D21" i="3"/>
  <c r="D8" i="3"/>
  <c r="E12" i="17"/>
  <c r="E11" i="17"/>
  <c r="E13" i="17"/>
  <c r="B11" i="28"/>
  <c r="B12" i="28"/>
  <c r="B13" i="28"/>
  <c r="B14" i="28"/>
  <c r="B15" i="28"/>
  <c r="B16" i="28"/>
  <c r="B17" i="28"/>
  <c r="B18" i="28"/>
  <c r="B19" i="28"/>
  <c r="B20" i="28"/>
  <c r="D20" i="28"/>
  <c r="C8" i="28"/>
  <c r="B2" i="28"/>
  <c r="B1" i="28"/>
  <c r="D11" i="28"/>
  <c r="D12" i="28"/>
  <c r="D13" i="28"/>
  <c r="D14" i="28"/>
  <c r="D15" i="28"/>
  <c r="D16" i="28"/>
  <c r="D17" i="28"/>
  <c r="D18" i="28"/>
  <c r="D19" i="28"/>
  <c r="D21" i="28"/>
  <c r="D8" i="28"/>
  <c r="D11" i="17"/>
  <c r="D12" i="17"/>
  <c r="D13" i="17"/>
  <c r="D73" i="17"/>
  <c r="E73" i="17"/>
  <c r="D72" i="17"/>
  <c r="E72" i="17"/>
  <c r="D71" i="17"/>
  <c r="E71" i="17"/>
  <c r="C11" i="18"/>
  <c r="C12" i="18"/>
  <c r="C13" i="18"/>
  <c r="C14" i="18"/>
  <c r="C15" i="18"/>
  <c r="C16" i="18"/>
  <c r="C17" i="18"/>
  <c r="C18" i="18"/>
  <c r="C19" i="18"/>
  <c r="C20" i="18"/>
  <c r="C11" i="19"/>
  <c r="C12" i="19"/>
  <c r="C13" i="19"/>
  <c r="C14" i="19"/>
  <c r="C15" i="19"/>
  <c r="C16" i="19"/>
  <c r="C17" i="19"/>
  <c r="C18" i="19"/>
  <c r="C19" i="19"/>
  <c r="C20" i="19"/>
  <c r="C11" i="20"/>
  <c r="C12" i="20"/>
  <c r="C13" i="20"/>
  <c r="C14" i="20"/>
  <c r="C15" i="20"/>
  <c r="C16" i="20"/>
  <c r="C17" i="20"/>
  <c r="C18" i="20"/>
  <c r="C19" i="20"/>
  <c r="C20" i="20"/>
  <c r="C11" i="21"/>
  <c r="C12" i="21"/>
  <c r="C13" i="21"/>
  <c r="C14" i="21"/>
  <c r="C15" i="21"/>
  <c r="C16" i="21"/>
  <c r="C17" i="21"/>
  <c r="C18" i="21"/>
  <c r="C19" i="21"/>
  <c r="C20" i="21"/>
  <c r="C11" i="22"/>
  <c r="C12" i="22"/>
  <c r="C13" i="22"/>
  <c r="C14" i="22"/>
  <c r="C15" i="22"/>
  <c r="C16" i="22"/>
  <c r="C17" i="22"/>
  <c r="C18" i="22"/>
  <c r="C19" i="22"/>
  <c r="C20" i="22"/>
  <c r="C11" i="23"/>
  <c r="C12" i="23"/>
  <c r="C13" i="23"/>
  <c r="C14" i="23"/>
  <c r="C15" i="23"/>
  <c r="C16" i="23"/>
  <c r="C17" i="23"/>
  <c r="C18" i="23"/>
  <c r="C19" i="23"/>
  <c r="C20" i="23"/>
  <c r="C11" i="24"/>
  <c r="C12" i="24"/>
  <c r="C13" i="24"/>
  <c r="C14" i="24"/>
  <c r="C15" i="24"/>
  <c r="C16" i="24"/>
  <c r="C17" i="24"/>
  <c r="C18" i="24"/>
  <c r="C19" i="24"/>
  <c r="C20" i="24"/>
  <c r="C11" i="25"/>
  <c r="C12" i="25"/>
  <c r="C13" i="25"/>
  <c r="C14" i="25"/>
  <c r="C15" i="25"/>
  <c r="C16" i="25"/>
  <c r="C17" i="25"/>
  <c r="C18" i="25"/>
  <c r="C19" i="25"/>
  <c r="C20" i="25"/>
  <c r="C11" i="26"/>
  <c r="C12" i="26"/>
  <c r="C13" i="26"/>
  <c r="C14" i="26"/>
  <c r="C15" i="26"/>
  <c r="C16" i="26"/>
  <c r="C17" i="26"/>
  <c r="C18" i="26"/>
  <c r="C19" i="26"/>
  <c r="C20" i="26"/>
  <c r="C11" i="27"/>
  <c r="C12" i="27"/>
  <c r="C13" i="27"/>
  <c r="C14" i="27"/>
  <c r="C15" i="27"/>
  <c r="C16" i="27"/>
  <c r="C17" i="27"/>
  <c r="C18" i="27"/>
  <c r="C19" i="27"/>
  <c r="C20" i="27"/>
  <c r="B11" i="29"/>
  <c r="B12" i="29"/>
  <c r="B13" i="29"/>
  <c r="B14" i="29"/>
  <c r="B15" i="29"/>
  <c r="B16" i="29"/>
  <c r="B17" i="29"/>
  <c r="B18" i="29"/>
  <c r="B19" i="29"/>
  <c r="B20" i="29"/>
  <c r="D20" i="29"/>
  <c r="C11" i="3"/>
  <c r="C12" i="3"/>
  <c r="C13" i="3"/>
  <c r="C14" i="3"/>
  <c r="C15" i="3"/>
  <c r="C16" i="3"/>
  <c r="C17" i="3"/>
  <c r="C18" i="3"/>
  <c r="C19" i="3"/>
  <c r="C20" i="3"/>
  <c r="C11" i="28"/>
  <c r="C12" i="28"/>
  <c r="C13" i="28"/>
  <c r="C14" i="28"/>
  <c r="C15" i="28"/>
  <c r="C16" i="28"/>
  <c r="C17" i="28"/>
  <c r="C18" i="28"/>
  <c r="C19" i="28"/>
  <c r="C20" i="29"/>
  <c r="E20" i="29"/>
  <c r="F11" i="17"/>
  <c r="F13" i="17"/>
  <c r="G11" i="17"/>
  <c r="G13" i="17"/>
  <c r="H11" i="17"/>
  <c r="H13" i="17"/>
  <c r="I11" i="17"/>
  <c r="I13" i="17"/>
  <c r="J11" i="17"/>
  <c r="J13" i="17"/>
  <c r="K11" i="17"/>
  <c r="K13" i="17"/>
  <c r="L11" i="17"/>
  <c r="L13" i="17"/>
  <c r="M11" i="17"/>
  <c r="M13" i="17"/>
  <c r="N11" i="17"/>
  <c r="N13" i="17"/>
  <c r="O11" i="17"/>
  <c r="O13" i="17"/>
  <c r="P11" i="17"/>
  <c r="P12" i="17"/>
  <c r="P13" i="17"/>
  <c r="C20" i="28"/>
  <c r="E20" i="28"/>
  <c r="C21" i="28"/>
  <c r="B4" i="29"/>
  <c r="B16" i="17"/>
  <c r="E11" i="28"/>
  <c r="E12" i="28"/>
  <c r="E13" i="28"/>
  <c r="E14" i="28"/>
  <c r="E15" i="28"/>
  <c r="E16" i="28"/>
  <c r="E17" i="28"/>
  <c r="E18" i="28"/>
  <c r="E19" i="28"/>
  <c r="E21" i="28"/>
  <c r="B5" i="28"/>
  <c r="D16" i="17"/>
  <c r="B19" i="17"/>
  <c r="D19" i="17"/>
  <c r="B22" i="17"/>
  <c r="D22" i="17"/>
  <c r="B25" i="17"/>
  <c r="D25" i="17"/>
  <c r="B17" i="17"/>
  <c r="D17" i="17"/>
  <c r="D18" i="17"/>
  <c r="B20" i="17"/>
  <c r="D20" i="17"/>
  <c r="D21" i="17"/>
  <c r="B23" i="17"/>
  <c r="D23" i="17"/>
  <c r="D24" i="17"/>
  <c r="B26" i="17"/>
  <c r="D26" i="17"/>
  <c r="D27" i="17"/>
  <c r="B28" i="17"/>
  <c r="D28" i="17"/>
  <c r="B29" i="17"/>
  <c r="D29" i="17"/>
  <c r="D30" i="17"/>
  <c r="B31" i="17"/>
  <c r="D31" i="17"/>
  <c r="B32" i="17"/>
  <c r="D32" i="17"/>
  <c r="D33" i="17"/>
  <c r="B34" i="17"/>
  <c r="D34" i="17"/>
  <c r="B35" i="17"/>
  <c r="D35" i="17"/>
  <c r="D36" i="17"/>
  <c r="B37" i="17"/>
  <c r="D37" i="17"/>
  <c r="B38" i="17"/>
  <c r="D38" i="17"/>
  <c r="D39" i="17"/>
  <c r="B40" i="17"/>
  <c r="D40" i="17"/>
  <c r="B41" i="17"/>
  <c r="D41" i="17"/>
  <c r="D42" i="17"/>
  <c r="B43" i="17"/>
  <c r="D43" i="17"/>
  <c r="B44" i="17"/>
  <c r="D44" i="17"/>
  <c r="D45" i="17"/>
  <c r="C46" i="17"/>
  <c r="C16" i="17"/>
  <c r="C17" i="17"/>
  <c r="B18" i="17"/>
  <c r="C18" i="17"/>
  <c r="C19" i="17"/>
  <c r="C20" i="17"/>
  <c r="B21" i="17"/>
  <c r="C21" i="17"/>
  <c r="C22" i="17"/>
  <c r="C23" i="17"/>
  <c r="B24" i="17"/>
  <c r="C24" i="17"/>
  <c r="C25" i="17"/>
  <c r="C26" i="17"/>
  <c r="B27" i="17"/>
  <c r="C27" i="17"/>
  <c r="C28" i="17"/>
  <c r="C29" i="17"/>
  <c r="B30" i="17"/>
  <c r="C30" i="17"/>
  <c r="C31" i="17"/>
  <c r="C32" i="17"/>
  <c r="B33" i="17"/>
  <c r="C33" i="17"/>
  <c r="C34" i="17"/>
  <c r="C35" i="17"/>
  <c r="B36" i="17"/>
  <c r="C36" i="17"/>
  <c r="C37" i="17"/>
  <c r="C38" i="17"/>
  <c r="B39" i="17"/>
  <c r="C39" i="17"/>
  <c r="C40" i="17"/>
  <c r="C41" i="17"/>
  <c r="B42" i="17"/>
  <c r="C42" i="17"/>
  <c r="C43" i="17"/>
  <c r="C44" i="17"/>
  <c r="B45" i="17"/>
  <c r="C45" i="17"/>
  <c r="D46" i="17"/>
  <c r="B47" i="17"/>
  <c r="C47" i="17"/>
  <c r="D47" i="17"/>
  <c r="D48" i="17"/>
  <c r="E20" i="3"/>
  <c r="E16" i="17"/>
  <c r="E19" i="17"/>
  <c r="E22" i="17"/>
  <c r="E25" i="17"/>
  <c r="E17" i="17"/>
  <c r="E18" i="17"/>
  <c r="E20" i="17"/>
  <c r="E21" i="17"/>
  <c r="E23" i="17"/>
  <c r="E24" i="17"/>
  <c r="E26" i="17"/>
  <c r="E27" i="17"/>
  <c r="E28" i="17"/>
  <c r="E29" i="17"/>
  <c r="E30" i="17"/>
  <c r="E31" i="17"/>
  <c r="E32" i="17"/>
  <c r="E33" i="17"/>
  <c r="E34" i="17"/>
  <c r="E35" i="17"/>
  <c r="E36" i="17"/>
  <c r="E37" i="17"/>
  <c r="E38" i="17"/>
  <c r="E39" i="17"/>
  <c r="E40" i="17"/>
  <c r="E41" i="17"/>
  <c r="E42" i="17"/>
  <c r="E43" i="17"/>
  <c r="E44" i="17"/>
  <c r="E45" i="17"/>
  <c r="E46" i="17"/>
  <c r="E47" i="17"/>
  <c r="E48" i="17"/>
  <c r="F16" i="17"/>
  <c r="F19" i="17"/>
  <c r="F22" i="17"/>
  <c r="F25" i="17"/>
  <c r="F17" i="17"/>
  <c r="F18" i="17"/>
  <c r="F20" i="17"/>
  <c r="F21" i="17"/>
  <c r="F23" i="17"/>
  <c r="F24" i="17"/>
  <c r="F26" i="17"/>
  <c r="F27" i="17"/>
  <c r="F28" i="17"/>
  <c r="F29" i="17"/>
  <c r="F30" i="17"/>
  <c r="F31" i="17"/>
  <c r="F32" i="17"/>
  <c r="F33" i="17"/>
  <c r="F34" i="17"/>
  <c r="F35" i="17"/>
  <c r="F36" i="17"/>
  <c r="F37" i="17"/>
  <c r="F38" i="17"/>
  <c r="F39" i="17"/>
  <c r="F40" i="17"/>
  <c r="F41" i="17"/>
  <c r="F42" i="17"/>
  <c r="F43" i="17"/>
  <c r="F44" i="17"/>
  <c r="F45" i="17"/>
  <c r="F46" i="17"/>
  <c r="F47" i="17"/>
  <c r="F48" i="17"/>
  <c r="G16" i="17"/>
  <c r="G19" i="17"/>
  <c r="G22" i="17"/>
  <c r="G25" i="17"/>
  <c r="G17" i="17"/>
  <c r="G18" i="17"/>
  <c r="G20" i="17"/>
  <c r="G21" i="17"/>
  <c r="G23" i="17"/>
  <c r="G24" i="17"/>
  <c r="G26" i="17"/>
  <c r="G27" i="17"/>
  <c r="G28" i="17"/>
  <c r="G29" i="17"/>
  <c r="G30" i="17"/>
  <c r="G31" i="17"/>
  <c r="G32" i="17"/>
  <c r="G33" i="17"/>
  <c r="G34" i="17"/>
  <c r="G35" i="17"/>
  <c r="G36" i="17"/>
  <c r="G37" i="17"/>
  <c r="G38" i="17"/>
  <c r="G39" i="17"/>
  <c r="G40" i="17"/>
  <c r="G41" i="17"/>
  <c r="G42" i="17"/>
  <c r="G43" i="17"/>
  <c r="G44" i="17"/>
  <c r="G45" i="17"/>
  <c r="G46" i="17"/>
  <c r="G47" i="17"/>
  <c r="G48" i="17"/>
  <c r="H16" i="17"/>
  <c r="H19" i="17"/>
  <c r="H22" i="17"/>
  <c r="H25" i="17"/>
  <c r="H17" i="17"/>
  <c r="H18" i="17"/>
  <c r="H20" i="17"/>
  <c r="H21" i="17"/>
  <c r="H23" i="17"/>
  <c r="H24" i="17"/>
  <c r="H26" i="17"/>
  <c r="H27" i="17"/>
  <c r="H28" i="17"/>
  <c r="H29" i="17"/>
  <c r="H30" i="17"/>
  <c r="H31" i="17"/>
  <c r="H32" i="17"/>
  <c r="H33" i="17"/>
  <c r="H34" i="17"/>
  <c r="H35" i="17"/>
  <c r="H36" i="17"/>
  <c r="H37" i="17"/>
  <c r="H38" i="17"/>
  <c r="H39" i="17"/>
  <c r="H40" i="17"/>
  <c r="H41" i="17"/>
  <c r="H42" i="17"/>
  <c r="H43" i="17"/>
  <c r="H44" i="17"/>
  <c r="H45" i="17"/>
  <c r="H46" i="17"/>
  <c r="H47" i="17"/>
  <c r="H48" i="17"/>
  <c r="I16" i="17"/>
  <c r="I19" i="17"/>
  <c r="I22" i="17"/>
  <c r="I25" i="17"/>
  <c r="I17" i="17"/>
  <c r="I18" i="17"/>
  <c r="I20" i="17"/>
  <c r="I21" i="17"/>
  <c r="I23" i="17"/>
  <c r="I24" i="17"/>
  <c r="I26" i="17"/>
  <c r="I27" i="17"/>
  <c r="I28" i="17"/>
  <c r="I29" i="17"/>
  <c r="I30" i="17"/>
  <c r="I31" i="17"/>
  <c r="I32" i="17"/>
  <c r="I33" i="17"/>
  <c r="I34" i="17"/>
  <c r="I35" i="17"/>
  <c r="I36" i="17"/>
  <c r="I37" i="17"/>
  <c r="I38" i="17"/>
  <c r="I39" i="17"/>
  <c r="I40" i="17"/>
  <c r="I41" i="17"/>
  <c r="I42" i="17"/>
  <c r="I43" i="17"/>
  <c r="I44" i="17"/>
  <c r="I45" i="17"/>
  <c r="I46" i="17"/>
  <c r="I47" i="17"/>
  <c r="I48" i="17"/>
  <c r="J16" i="17"/>
  <c r="J19" i="17"/>
  <c r="J22" i="17"/>
  <c r="J25" i="17"/>
  <c r="J17" i="17"/>
  <c r="J18" i="17"/>
  <c r="J20" i="17"/>
  <c r="J21" i="17"/>
  <c r="J23" i="17"/>
  <c r="J24" i="17"/>
  <c r="J26" i="17"/>
  <c r="J27" i="17"/>
  <c r="J28" i="17"/>
  <c r="J29" i="17"/>
  <c r="J30" i="17"/>
  <c r="J31" i="17"/>
  <c r="J32" i="17"/>
  <c r="J33" i="17"/>
  <c r="J34" i="17"/>
  <c r="J35" i="17"/>
  <c r="J36" i="17"/>
  <c r="J37" i="17"/>
  <c r="J38" i="17"/>
  <c r="J39" i="17"/>
  <c r="J40" i="17"/>
  <c r="J41" i="17"/>
  <c r="J42" i="17"/>
  <c r="J43" i="17"/>
  <c r="J44" i="17"/>
  <c r="J45" i="17"/>
  <c r="J46" i="17"/>
  <c r="J47" i="17"/>
  <c r="J48" i="17"/>
  <c r="K16" i="17"/>
  <c r="K19" i="17"/>
  <c r="K22" i="17"/>
  <c r="K25" i="17"/>
  <c r="K17" i="17"/>
  <c r="K18" i="17"/>
  <c r="K20" i="17"/>
  <c r="K21" i="17"/>
  <c r="K23" i="17"/>
  <c r="K24" i="17"/>
  <c r="K26" i="17"/>
  <c r="K27" i="17"/>
  <c r="K28" i="17"/>
  <c r="K29" i="17"/>
  <c r="K30" i="17"/>
  <c r="K31" i="17"/>
  <c r="K32" i="17"/>
  <c r="K33" i="17"/>
  <c r="K34" i="17"/>
  <c r="K35" i="17"/>
  <c r="K36" i="17"/>
  <c r="K37" i="17"/>
  <c r="K38" i="17"/>
  <c r="K39" i="17"/>
  <c r="K40" i="17"/>
  <c r="K41" i="17"/>
  <c r="K42" i="17"/>
  <c r="K43" i="17"/>
  <c r="K44" i="17"/>
  <c r="K45" i="17"/>
  <c r="K46" i="17"/>
  <c r="K47" i="17"/>
  <c r="K48" i="17"/>
  <c r="L16" i="17"/>
  <c r="L19" i="17"/>
  <c r="L22" i="17"/>
  <c r="L25" i="17"/>
  <c r="L17" i="17"/>
  <c r="L18" i="17"/>
  <c r="L20" i="17"/>
  <c r="L21" i="17"/>
  <c r="L23" i="17"/>
  <c r="L24" i="17"/>
  <c r="L26" i="17"/>
  <c r="L27" i="17"/>
  <c r="L28" i="17"/>
  <c r="L29" i="17"/>
  <c r="L30" i="17"/>
  <c r="L31" i="17"/>
  <c r="L32" i="17"/>
  <c r="L33" i="17"/>
  <c r="L34" i="17"/>
  <c r="L35" i="17"/>
  <c r="L36" i="17"/>
  <c r="L37" i="17"/>
  <c r="L38" i="17"/>
  <c r="L39" i="17"/>
  <c r="L40" i="17"/>
  <c r="L41" i="17"/>
  <c r="L42" i="17"/>
  <c r="L43" i="17"/>
  <c r="L44" i="17"/>
  <c r="L45" i="17"/>
  <c r="L46" i="17"/>
  <c r="L47" i="17"/>
  <c r="L48" i="17"/>
  <c r="M16" i="17"/>
  <c r="M19" i="17"/>
  <c r="M22" i="17"/>
  <c r="M25" i="17"/>
  <c r="M17" i="17"/>
  <c r="M18" i="17"/>
  <c r="M20" i="17"/>
  <c r="M21" i="17"/>
  <c r="M23" i="17"/>
  <c r="M24" i="17"/>
  <c r="M26" i="17"/>
  <c r="M27" i="17"/>
  <c r="M28" i="17"/>
  <c r="M29" i="17"/>
  <c r="M30" i="17"/>
  <c r="M31" i="17"/>
  <c r="M32" i="17"/>
  <c r="M33" i="17"/>
  <c r="M34" i="17"/>
  <c r="M35" i="17"/>
  <c r="M36" i="17"/>
  <c r="M37" i="17"/>
  <c r="M38" i="17"/>
  <c r="M39" i="17"/>
  <c r="M40" i="17"/>
  <c r="M41" i="17"/>
  <c r="M42" i="17"/>
  <c r="M43" i="17"/>
  <c r="M44" i="17"/>
  <c r="M45" i="17"/>
  <c r="M46" i="17"/>
  <c r="M47" i="17"/>
  <c r="M48" i="17"/>
  <c r="N16" i="17"/>
  <c r="N19" i="17"/>
  <c r="N22" i="17"/>
  <c r="N25" i="17"/>
  <c r="N17" i="17"/>
  <c r="N18" i="17"/>
  <c r="N20" i="17"/>
  <c r="N21" i="17"/>
  <c r="N23" i="17"/>
  <c r="N24" i="17"/>
  <c r="N26" i="17"/>
  <c r="N27" i="17"/>
  <c r="N28" i="17"/>
  <c r="N29" i="17"/>
  <c r="N30" i="17"/>
  <c r="N31" i="17"/>
  <c r="N32" i="17"/>
  <c r="N33" i="17"/>
  <c r="N34" i="17"/>
  <c r="N35" i="17"/>
  <c r="N36" i="17"/>
  <c r="N37" i="17"/>
  <c r="N38" i="17"/>
  <c r="N39" i="17"/>
  <c r="N40" i="17"/>
  <c r="N41" i="17"/>
  <c r="N42" i="17"/>
  <c r="N43" i="17"/>
  <c r="N44" i="17"/>
  <c r="N45" i="17"/>
  <c r="N46" i="17"/>
  <c r="N47" i="17"/>
  <c r="N48" i="17"/>
  <c r="O16" i="17"/>
  <c r="O19" i="17"/>
  <c r="O22" i="17"/>
  <c r="O25" i="17"/>
  <c r="O17" i="17"/>
  <c r="O18" i="17"/>
  <c r="O20" i="17"/>
  <c r="O21" i="17"/>
  <c r="O23" i="17"/>
  <c r="O24" i="17"/>
  <c r="O26" i="17"/>
  <c r="O27" i="17"/>
  <c r="O28" i="17"/>
  <c r="O29" i="17"/>
  <c r="O30" i="17"/>
  <c r="O31" i="17"/>
  <c r="O32" i="17"/>
  <c r="O33" i="17"/>
  <c r="O34" i="17"/>
  <c r="O35" i="17"/>
  <c r="O36" i="17"/>
  <c r="O37" i="17"/>
  <c r="O38" i="17"/>
  <c r="O39" i="17"/>
  <c r="O40" i="17"/>
  <c r="O41" i="17"/>
  <c r="O42" i="17"/>
  <c r="O43" i="17"/>
  <c r="O44" i="17"/>
  <c r="O45" i="17"/>
  <c r="O46" i="17"/>
  <c r="O47" i="17"/>
  <c r="O48" i="17"/>
  <c r="B48" i="17"/>
  <c r="P48" i="17"/>
  <c r="Q48" i="17"/>
  <c r="P47" i="17"/>
  <c r="Q47" i="17"/>
  <c r="P46" i="17"/>
  <c r="Q46" i="17"/>
  <c r="P45" i="17"/>
  <c r="Q45" i="17"/>
  <c r="P44" i="17"/>
  <c r="Q44" i="17"/>
  <c r="P43" i="17"/>
  <c r="Q43" i="17"/>
  <c r="P42" i="17"/>
  <c r="Q42" i="17"/>
  <c r="P41" i="17"/>
  <c r="Q41" i="17"/>
  <c r="P40" i="17"/>
  <c r="Q40" i="17"/>
  <c r="P39" i="17"/>
  <c r="Q39" i="17"/>
  <c r="P38" i="17"/>
  <c r="Q38" i="17"/>
  <c r="P37" i="17"/>
  <c r="Q37" i="17"/>
  <c r="P36" i="17"/>
  <c r="Q36" i="17"/>
  <c r="P35" i="17"/>
  <c r="Q35" i="17"/>
  <c r="P34" i="17"/>
  <c r="Q34" i="17"/>
  <c r="P33" i="17"/>
  <c r="Q33" i="17"/>
  <c r="P32" i="17"/>
  <c r="Q32" i="17"/>
  <c r="P31" i="17"/>
  <c r="Q31" i="17"/>
  <c r="P30" i="17"/>
  <c r="Q30" i="17"/>
  <c r="P29" i="17"/>
  <c r="Q29" i="17"/>
  <c r="P28" i="17"/>
  <c r="Q28" i="17"/>
  <c r="P27" i="17"/>
  <c r="Q27" i="17"/>
  <c r="P26" i="17"/>
  <c r="Q26" i="17"/>
  <c r="P25" i="17"/>
  <c r="Q25" i="17"/>
  <c r="P24" i="17"/>
  <c r="Q24" i="17"/>
  <c r="P23" i="17"/>
  <c r="Q23" i="17"/>
  <c r="P22" i="17"/>
  <c r="Q22" i="17"/>
  <c r="P21" i="17"/>
  <c r="Q21" i="17"/>
  <c r="P20" i="17"/>
  <c r="Q20" i="17"/>
  <c r="P19" i="17"/>
  <c r="Q19" i="17"/>
  <c r="P18" i="17"/>
  <c r="Q18" i="17"/>
  <c r="E15" i="17"/>
  <c r="F15" i="17"/>
  <c r="G15" i="17"/>
  <c r="H15" i="17"/>
  <c r="I15" i="17"/>
  <c r="J15" i="17"/>
  <c r="K15" i="17"/>
  <c r="L15" i="17"/>
  <c r="M15" i="17"/>
  <c r="N15" i="17"/>
  <c r="O15" i="17"/>
  <c r="E1" i="18"/>
  <c r="D1" i="18"/>
  <c r="C1" i="18"/>
  <c r="E1" i="19"/>
  <c r="D1" i="19"/>
  <c r="C1" i="19"/>
  <c r="E1" i="20"/>
  <c r="D1" i="20"/>
  <c r="C1" i="20"/>
  <c r="E1" i="21"/>
  <c r="D1" i="21"/>
  <c r="C1" i="21"/>
  <c r="E1" i="22"/>
  <c r="D1" i="22"/>
  <c r="C1" i="22"/>
  <c r="E1" i="23"/>
  <c r="D1" i="23"/>
  <c r="C1" i="23"/>
  <c r="E1" i="24"/>
  <c r="D1" i="24"/>
  <c r="C1" i="24"/>
  <c r="E1" i="25"/>
  <c r="D1" i="25"/>
  <c r="C1" i="25"/>
  <c r="E1" i="26"/>
  <c r="D1" i="26"/>
  <c r="C1" i="26"/>
  <c r="E1" i="27"/>
  <c r="D1" i="27"/>
  <c r="C1" i="27"/>
  <c r="E1" i="28"/>
  <c r="D1" i="28"/>
  <c r="C1" i="28"/>
  <c r="E1" i="3"/>
  <c r="D1" i="3"/>
  <c r="C1" i="3"/>
  <c r="C8" i="27"/>
  <c r="C8" i="26"/>
  <c r="C8" i="25"/>
  <c r="C8" i="24"/>
  <c r="C8" i="23"/>
  <c r="C8" i="22"/>
  <c r="C8" i="21"/>
  <c r="C8" i="20"/>
  <c r="C8" i="19"/>
  <c r="C8" i="18"/>
  <c r="K19" i="1"/>
  <c r="C48" i="17"/>
  <c r="L5" i="2"/>
  <c r="M5" i="2"/>
  <c r="C8" i="3"/>
  <c r="E20" i="20"/>
  <c r="D15" i="17"/>
  <c r="E20" i="21"/>
  <c r="E20" i="23"/>
  <c r="E20" i="25"/>
  <c r="E20" i="27"/>
  <c r="E20" i="24"/>
  <c r="E20" i="18"/>
  <c r="E20" i="26"/>
  <c r="C21" i="20"/>
  <c r="C21" i="25"/>
  <c r="B23" i="25"/>
  <c r="C21" i="23"/>
  <c r="B23" i="23"/>
  <c r="C21" i="21"/>
  <c r="B23" i="21"/>
  <c r="C21" i="3"/>
  <c r="B23" i="3"/>
  <c r="B23" i="20"/>
  <c r="C21" i="19"/>
  <c r="C21" i="26"/>
  <c r="B23" i="26"/>
  <c r="C21" i="22"/>
  <c r="B23" i="22"/>
  <c r="E20" i="19"/>
  <c r="E20" i="22"/>
  <c r="B23" i="28"/>
  <c r="C21" i="24"/>
  <c r="B23" i="24"/>
  <c r="C21" i="18"/>
  <c r="B23" i="18"/>
  <c r="C21" i="27"/>
  <c r="B23" i="27"/>
  <c r="B23" i="19"/>
  <c r="Q11" i="17"/>
  <c r="Q12" i="17"/>
  <c r="P17" i="17"/>
  <c r="Q17" i="17"/>
  <c r="P16" i="17"/>
  <c r="Q16" i="17"/>
  <c r="Q13" i="17"/>
  <c r="Q11" i="18"/>
  <c r="Q12" i="18"/>
  <c r="Q13" i="18"/>
  <c r="Q14" i="18"/>
  <c r="Q15" i="18"/>
  <c r="Q16" i="18"/>
  <c r="Q17" i="18"/>
  <c r="Q18" i="18"/>
  <c r="Q19" i="18"/>
  <c r="R20" i="18"/>
  <c r="R19" i="18"/>
  <c r="R18" i="18"/>
  <c r="R17" i="18"/>
  <c r="R16" i="18"/>
  <c r="R15" i="18"/>
  <c r="R14" i="18"/>
  <c r="R13" i="18"/>
  <c r="R12" i="18"/>
  <c r="Q11" i="19"/>
  <c r="Q12" i="19"/>
  <c r="Q13" i="19"/>
  <c r="Q14" i="19"/>
  <c r="Q15" i="19"/>
  <c r="Q16" i="19"/>
  <c r="Q17" i="19"/>
  <c r="Q18" i="19"/>
  <c r="Q19" i="19"/>
  <c r="R20" i="19"/>
  <c r="R19" i="19"/>
  <c r="R18" i="19"/>
  <c r="R17" i="19"/>
  <c r="R16" i="19"/>
  <c r="R15" i="19"/>
  <c r="R14" i="19"/>
  <c r="R13" i="19"/>
  <c r="R12" i="19"/>
  <c r="Q11" i="20"/>
  <c r="Q12" i="20"/>
  <c r="Q13" i="20"/>
  <c r="Q14" i="20"/>
  <c r="Q15" i="20"/>
  <c r="Q16" i="20"/>
  <c r="Q17" i="20"/>
  <c r="Q18" i="20"/>
  <c r="Q19" i="20"/>
  <c r="R20" i="20"/>
  <c r="R19" i="20"/>
  <c r="R18" i="20"/>
  <c r="R17" i="20"/>
  <c r="R16" i="20"/>
  <c r="R15" i="20"/>
  <c r="R14" i="20"/>
  <c r="R13" i="20"/>
  <c r="R12" i="20"/>
  <c r="Q11" i="21"/>
  <c r="Q12" i="21"/>
  <c r="Q13" i="21"/>
  <c r="Q14" i="21"/>
  <c r="Q15" i="21"/>
  <c r="Q16" i="21"/>
  <c r="Q17" i="21"/>
  <c r="Q18" i="21"/>
  <c r="Q19" i="21"/>
  <c r="R20" i="21"/>
  <c r="R19" i="21"/>
  <c r="R18" i="21"/>
  <c r="R17" i="21"/>
  <c r="R16" i="21"/>
  <c r="R15" i="21"/>
  <c r="R14" i="21"/>
  <c r="R13" i="21"/>
  <c r="R12" i="21"/>
  <c r="Q11" i="22"/>
  <c r="Q12" i="22"/>
  <c r="Q13" i="22"/>
  <c r="Q14" i="22"/>
  <c r="Q15" i="22"/>
  <c r="Q16" i="22"/>
  <c r="Q17" i="22"/>
  <c r="Q18" i="22"/>
  <c r="Q19" i="22"/>
  <c r="R20" i="22"/>
  <c r="R19" i="22"/>
  <c r="R18" i="22"/>
  <c r="R17" i="22"/>
  <c r="R16" i="22"/>
  <c r="R15" i="22"/>
  <c r="R14" i="22"/>
  <c r="R13" i="22"/>
  <c r="R12" i="22"/>
  <c r="Q11" i="23"/>
  <c r="Q12" i="23"/>
  <c r="Q13" i="23"/>
  <c r="Q14" i="23"/>
  <c r="Q15" i="23"/>
  <c r="Q16" i="23"/>
  <c r="Q17" i="23"/>
  <c r="Q18" i="23"/>
  <c r="Q19" i="23"/>
  <c r="R20" i="23"/>
  <c r="R19" i="23"/>
  <c r="R18" i="23"/>
  <c r="R17" i="23"/>
  <c r="R16" i="23"/>
  <c r="R15" i="23"/>
  <c r="R14" i="23"/>
  <c r="R13" i="23"/>
  <c r="R12" i="23"/>
  <c r="Q11" i="24"/>
  <c r="Q12" i="24"/>
  <c r="Q13" i="24"/>
  <c r="Q14" i="24"/>
  <c r="Q15" i="24"/>
  <c r="Q16" i="24"/>
  <c r="Q17" i="24"/>
  <c r="Q18" i="24"/>
  <c r="Q19" i="24"/>
  <c r="R20" i="24"/>
  <c r="R19" i="24"/>
  <c r="R18" i="24"/>
  <c r="R17" i="24"/>
  <c r="R16" i="24"/>
  <c r="R15" i="24"/>
  <c r="R14" i="24"/>
  <c r="R13" i="24"/>
  <c r="R12" i="24"/>
  <c r="Q11" i="25"/>
  <c r="Q12" i="25"/>
  <c r="Q13" i="25"/>
  <c r="Q14" i="25"/>
  <c r="Q15" i="25"/>
  <c r="Q16" i="25"/>
  <c r="Q17" i="25"/>
  <c r="Q18" i="25"/>
  <c r="Q19" i="25"/>
  <c r="R20" i="25"/>
  <c r="R19" i="25"/>
  <c r="R18" i="25"/>
  <c r="R17" i="25"/>
  <c r="R16" i="25"/>
  <c r="R15" i="25"/>
  <c r="R14" i="25"/>
  <c r="R13" i="25"/>
  <c r="R12" i="25"/>
  <c r="Q11" i="26"/>
  <c r="Q12" i="26"/>
  <c r="Q13" i="26"/>
  <c r="Q14" i="26"/>
  <c r="Q15" i="26"/>
  <c r="Q16" i="26"/>
  <c r="Q17" i="26"/>
  <c r="Q18" i="26"/>
  <c r="Q19" i="26"/>
  <c r="R20" i="26"/>
  <c r="R19" i="26"/>
  <c r="R18" i="26"/>
  <c r="R17" i="26"/>
  <c r="R16" i="26"/>
  <c r="R15" i="26"/>
  <c r="R14" i="26"/>
  <c r="R13" i="26"/>
  <c r="R12" i="26"/>
  <c r="Q11" i="27"/>
  <c r="Q12" i="27"/>
  <c r="Q13" i="27"/>
  <c r="Q14" i="27"/>
  <c r="Q15" i="27"/>
  <c r="Q16" i="27"/>
  <c r="Q17" i="27"/>
  <c r="Q18" i="27"/>
  <c r="Q19" i="27"/>
  <c r="R20" i="27"/>
  <c r="R19" i="27"/>
  <c r="R18" i="27"/>
  <c r="R17" i="27"/>
  <c r="R16" i="27"/>
  <c r="R15" i="27"/>
  <c r="R14" i="27"/>
  <c r="R13" i="27"/>
  <c r="R12" i="27"/>
  <c r="Q12" i="28"/>
  <c r="Q13" i="28"/>
  <c r="Q14" i="28"/>
  <c r="Q15" i="28"/>
  <c r="Q16" i="28"/>
  <c r="Q17" i="28"/>
  <c r="Q18" i="28"/>
  <c r="Q19" i="28"/>
  <c r="Q11" i="28"/>
  <c r="R20" i="28"/>
  <c r="R19" i="28"/>
  <c r="R18" i="28"/>
  <c r="R17" i="28"/>
  <c r="R16" i="28"/>
  <c r="R15" i="28"/>
  <c r="R14" i="28"/>
  <c r="R13" i="28"/>
  <c r="R12" i="28"/>
  <c r="D11" i="29"/>
  <c r="D12" i="29"/>
  <c r="D13" i="29"/>
  <c r="D14" i="29"/>
  <c r="D15" i="29"/>
  <c r="D16" i="29"/>
  <c r="D17" i="29"/>
  <c r="D18" i="29"/>
  <c r="D19" i="29"/>
  <c r="D21" i="29"/>
  <c r="C11" i="29"/>
  <c r="C12" i="29"/>
  <c r="C13" i="29"/>
  <c r="C14" i="29"/>
  <c r="C15" i="29"/>
  <c r="C16" i="29"/>
  <c r="C17" i="29"/>
  <c r="C18" i="29"/>
  <c r="C19" i="29"/>
  <c r="Q12" i="29"/>
  <c r="Q13" i="29"/>
  <c r="Q14" i="29"/>
  <c r="Q15" i="29"/>
  <c r="Q16" i="29"/>
  <c r="Q17" i="29"/>
  <c r="Q18" i="29"/>
  <c r="Q19" i="29"/>
  <c r="Q11" i="29"/>
  <c r="R20" i="29"/>
  <c r="R19" i="29"/>
  <c r="R18" i="29"/>
  <c r="R17" i="29"/>
  <c r="R16" i="29"/>
  <c r="R15" i="29"/>
  <c r="R14" i="29"/>
  <c r="R13" i="29"/>
  <c r="R12" i="29"/>
  <c r="Q15" i="3"/>
  <c r="Q16" i="3"/>
  <c r="Q17" i="3"/>
  <c r="Q18" i="3"/>
  <c r="Q19" i="3"/>
  <c r="R20" i="3"/>
  <c r="R19" i="3"/>
  <c r="R18" i="3"/>
  <c r="R11" i="18"/>
  <c r="R11" i="19"/>
  <c r="R11" i="20"/>
  <c r="R11" i="21"/>
  <c r="R11" i="22"/>
  <c r="R11" i="23"/>
  <c r="R11" i="24"/>
  <c r="R11" i="25"/>
  <c r="R11" i="26"/>
  <c r="R11" i="27"/>
  <c r="R11" i="28"/>
  <c r="R11" i="29"/>
  <c r="E11" i="29"/>
  <c r="E12" i="29"/>
  <c r="E13" i="29"/>
  <c r="E14" i="29"/>
  <c r="E15" i="29"/>
  <c r="E16" i="29"/>
  <c r="E17" i="29"/>
  <c r="E18" i="29"/>
  <c r="E19" i="29"/>
  <c r="E21" i="29"/>
  <c r="C8" i="29"/>
  <c r="C21" i="29"/>
  <c r="D8" i="29"/>
  <c r="E8" i="29"/>
  <c r="B26" i="29"/>
  <c r="E8" i="28"/>
  <c r="B26" i="28"/>
  <c r="B23" i="29"/>
  <c r="B5" i="29"/>
  <c r="E11" i="3"/>
  <c r="E12" i="3"/>
  <c r="E13" i="3"/>
  <c r="E14" i="3"/>
  <c r="E15" i="3"/>
  <c r="E16" i="3"/>
  <c r="E17" i="3"/>
  <c r="E18" i="3"/>
  <c r="E19" i="3"/>
  <c r="E21" i="3"/>
  <c r="B5" i="3"/>
  <c r="S20" i="29"/>
  <c r="Q20" i="29"/>
  <c r="S19" i="29"/>
  <c r="S18" i="29"/>
  <c r="S17" i="29"/>
  <c r="S16" i="29"/>
  <c r="S15" i="29"/>
  <c r="S14" i="29"/>
  <c r="S13" i="29"/>
  <c r="S12" i="29"/>
  <c r="S11" i="29"/>
  <c r="P9" i="29"/>
  <c r="P9" i="28"/>
  <c r="B5" i="18"/>
  <c r="B26" i="18"/>
  <c r="E11" i="18"/>
  <c r="E12" i="18"/>
  <c r="E13" i="18"/>
  <c r="E14" i="18"/>
  <c r="E15" i="18"/>
  <c r="E16" i="18"/>
  <c r="E17" i="18"/>
  <c r="E18" i="18"/>
  <c r="E19" i="18"/>
  <c r="E21" i="18"/>
  <c r="Q20" i="28"/>
  <c r="P9" i="3"/>
  <c r="B5" i="19"/>
  <c r="B26" i="19"/>
  <c r="S19" i="28"/>
  <c r="S11" i="28"/>
  <c r="S14" i="28"/>
  <c r="S17" i="28"/>
  <c r="S16" i="28"/>
  <c r="S13" i="28"/>
  <c r="S20" i="28"/>
  <c r="S18" i="28"/>
  <c r="S12" i="28"/>
  <c r="S15" i="28"/>
  <c r="E8" i="3"/>
  <c r="B26" i="3"/>
  <c r="P9" i="18"/>
  <c r="E11" i="19"/>
  <c r="E12" i="19"/>
  <c r="E13" i="19"/>
  <c r="E14" i="19"/>
  <c r="E15" i="19"/>
  <c r="E16" i="19"/>
  <c r="E17" i="19"/>
  <c r="E18" i="19"/>
  <c r="E19" i="19"/>
  <c r="E21" i="19"/>
  <c r="Q20" i="3"/>
  <c r="B5" i="20"/>
  <c r="B26" i="20"/>
  <c r="S19" i="3"/>
  <c r="S16" i="3"/>
  <c r="S13" i="3"/>
  <c r="S11" i="3"/>
  <c r="S18" i="3"/>
  <c r="S17" i="3"/>
  <c r="S14" i="3"/>
  <c r="S15" i="3"/>
  <c r="S12" i="3"/>
  <c r="S20" i="3"/>
  <c r="P9" i="19"/>
  <c r="E11" i="20"/>
  <c r="E12" i="20"/>
  <c r="E13" i="20"/>
  <c r="E14" i="20"/>
  <c r="E15" i="20"/>
  <c r="E16" i="20"/>
  <c r="E17" i="20"/>
  <c r="E18" i="20"/>
  <c r="E19" i="20"/>
  <c r="E21" i="20"/>
  <c r="Q20" i="18"/>
  <c r="B5" i="21"/>
  <c r="B26" i="21"/>
  <c r="E8" i="18"/>
  <c r="S17" i="18"/>
  <c r="S18" i="18"/>
  <c r="S15" i="18"/>
  <c r="S14" i="18"/>
  <c r="S11" i="18"/>
  <c r="S19" i="18"/>
  <c r="S16" i="18"/>
  <c r="S13" i="18"/>
  <c r="S12" i="18"/>
  <c r="S20" i="18"/>
  <c r="P9" i="20"/>
  <c r="Q20" i="19"/>
  <c r="E8" i="19"/>
  <c r="E11" i="21"/>
  <c r="E12" i="21"/>
  <c r="E13" i="21"/>
  <c r="E14" i="21"/>
  <c r="E15" i="21"/>
  <c r="E16" i="21"/>
  <c r="E17" i="21"/>
  <c r="E18" i="21"/>
  <c r="E19" i="21"/>
  <c r="E21" i="21"/>
  <c r="B5" i="22"/>
  <c r="B26" i="22"/>
  <c r="S17" i="19"/>
  <c r="S15" i="19"/>
  <c r="S14" i="19"/>
  <c r="S11" i="19"/>
  <c r="S19" i="19"/>
  <c r="S18" i="19"/>
  <c r="S16" i="19"/>
  <c r="S13" i="19"/>
  <c r="S12" i="19"/>
  <c r="S20" i="19"/>
  <c r="P9" i="21"/>
  <c r="E8" i="20"/>
  <c r="E11" i="22"/>
  <c r="E12" i="22"/>
  <c r="E13" i="22"/>
  <c r="E14" i="22"/>
  <c r="E15" i="22"/>
  <c r="E16" i="22"/>
  <c r="E17" i="22"/>
  <c r="E18" i="22"/>
  <c r="E19" i="22"/>
  <c r="E21" i="22"/>
  <c r="B5" i="23"/>
  <c r="B26" i="23"/>
  <c r="Q20" i="20"/>
  <c r="S11" i="20"/>
  <c r="S12" i="20"/>
  <c r="S20" i="20"/>
  <c r="S19" i="20"/>
  <c r="S18" i="20"/>
  <c r="S14" i="20"/>
  <c r="S13" i="20"/>
  <c r="S17" i="20"/>
  <c r="S16" i="20"/>
  <c r="S15" i="20"/>
  <c r="E11" i="23"/>
  <c r="E12" i="23"/>
  <c r="E13" i="23"/>
  <c r="E14" i="23"/>
  <c r="E15" i="23"/>
  <c r="E16" i="23"/>
  <c r="E17" i="23"/>
  <c r="E18" i="23"/>
  <c r="E19" i="23"/>
  <c r="E21" i="23"/>
  <c r="E8" i="21"/>
  <c r="P9" i="22"/>
  <c r="B5" i="24"/>
  <c r="B26" i="24"/>
  <c r="Q20" i="21"/>
  <c r="S17" i="21"/>
  <c r="S12" i="21"/>
  <c r="S15" i="21"/>
  <c r="S11" i="21"/>
  <c r="S18" i="21"/>
  <c r="S20" i="21"/>
  <c r="S19" i="21"/>
  <c r="S14" i="21"/>
  <c r="S13" i="21"/>
  <c r="S16" i="21"/>
  <c r="E8" i="22"/>
  <c r="P9" i="23"/>
  <c r="E11" i="24"/>
  <c r="E12" i="24"/>
  <c r="E13" i="24"/>
  <c r="E14" i="24"/>
  <c r="E15" i="24"/>
  <c r="E16" i="24"/>
  <c r="E17" i="24"/>
  <c r="E18" i="24"/>
  <c r="E19" i="24"/>
  <c r="E21" i="24"/>
  <c r="B5" i="26"/>
  <c r="Q20" i="22"/>
  <c r="B5" i="25"/>
  <c r="B26" i="25"/>
  <c r="S14" i="22"/>
  <c r="S16" i="22"/>
  <c r="S17" i="22"/>
  <c r="S12" i="22"/>
  <c r="S18" i="22"/>
  <c r="S11" i="22"/>
  <c r="S19" i="22"/>
  <c r="S15" i="22"/>
  <c r="S20" i="22"/>
  <c r="S13" i="22"/>
  <c r="B26" i="26"/>
  <c r="E11" i="25"/>
  <c r="E12" i="25"/>
  <c r="E13" i="25"/>
  <c r="E14" i="25"/>
  <c r="E15" i="25"/>
  <c r="E16" i="25"/>
  <c r="E17" i="25"/>
  <c r="E18" i="25"/>
  <c r="E19" i="25"/>
  <c r="E21" i="25"/>
  <c r="P9" i="24"/>
  <c r="E8" i="23"/>
  <c r="Q20" i="23"/>
  <c r="S13" i="23"/>
  <c r="S16" i="23"/>
  <c r="S15" i="23"/>
  <c r="S17" i="23"/>
  <c r="S18" i="23"/>
  <c r="S19" i="23"/>
  <c r="S12" i="23"/>
  <c r="S20" i="23"/>
  <c r="S11" i="23"/>
  <c r="S14" i="23"/>
  <c r="E11" i="26"/>
  <c r="E12" i="26"/>
  <c r="E13" i="26"/>
  <c r="E14" i="26"/>
  <c r="E15" i="26"/>
  <c r="E16" i="26"/>
  <c r="E17" i="26"/>
  <c r="E18" i="26"/>
  <c r="E19" i="26"/>
  <c r="E21" i="26"/>
  <c r="E11" i="27"/>
  <c r="E12" i="27"/>
  <c r="E13" i="27"/>
  <c r="E14" i="27"/>
  <c r="E15" i="27"/>
  <c r="E16" i="27"/>
  <c r="E17" i="27"/>
  <c r="E18" i="27"/>
  <c r="E19" i="27"/>
  <c r="E21" i="27"/>
  <c r="B5" i="27"/>
  <c r="P9" i="25"/>
  <c r="Q20" i="24"/>
  <c r="E8" i="24"/>
  <c r="S20" i="24"/>
  <c r="S15" i="24"/>
  <c r="S11" i="24"/>
  <c r="S16" i="24"/>
  <c r="S17" i="24"/>
  <c r="S12" i="24"/>
  <c r="S18" i="24"/>
  <c r="S19" i="24"/>
  <c r="S14" i="24"/>
  <c r="S13" i="24"/>
  <c r="E8" i="26"/>
  <c r="P9" i="26"/>
  <c r="P9" i="27"/>
  <c r="E8" i="25"/>
  <c r="Q20" i="25"/>
  <c r="S17" i="25"/>
  <c r="S12" i="25"/>
  <c r="S20" i="25"/>
  <c r="S15" i="25"/>
  <c r="S19" i="25"/>
  <c r="S16" i="25"/>
  <c r="S14" i="25"/>
  <c r="S13" i="25"/>
  <c r="S11" i="25"/>
  <c r="S18" i="25"/>
  <c r="E8" i="27"/>
  <c r="B26" i="27"/>
  <c r="Q20" i="26"/>
  <c r="Q20" i="27"/>
  <c r="S18" i="27"/>
  <c r="S16" i="26"/>
  <c r="S15" i="26"/>
  <c r="S19" i="27"/>
  <c r="S12" i="26"/>
  <c r="S13" i="26"/>
  <c r="S15" i="27"/>
  <c r="S12" i="27"/>
  <c r="S20" i="27"/>
  <c r="S14" i="26"/>
  <c r="S20" i="26"/>
  <c r="S17" i="26"/>
  <c r="S13" i="27"/>
  <c r="S16" i="27"/>
  <c r="S14" i="27"/>
  <c r="S18" i="26"/>
  <c r="S11" i="26"/>
  <c r="S19" i="26"/>
  <c r="S11" i="27"/>
  <c r="S17" i="27"/>
</calcChain>
</file>

<file path=xl/sharedStrings.xml><?xml version="1.0" encoding="utf-8"?>
<sst xmlns="http://schemas.openxmlformats.org/spreadsheetml/2006/main" count="285" uniqueCount="85">
  <si>
    <t>SUPER BASIC BUDGET</t>
  </si>
  <si>
    <t>STEP 1:</t>
  </si>
  <si>
    <t>MONTHLY NET INCOME CALCULATOR</t>
  </si>
  <si>
    <t>BIWEEKLY:</t>
  </si>
  <si>
    <t>WEEKLY:</t>
  </si>
  <si>
    <t>STEP 2:</t>
  </si>
  <si>
    <t>BUDGET</t>
  </si>
  <si>
    <t>TOTAL</t>
  </si>
  <si>
    <t>FREQUENCY</t>
  </si>
  <si>
    <t>OF PAY</t>
  </si>
  <si>
    <t>MONTHLY</t>
  </si>
  <si>
    <t>EQUIVALENT</t>
  </si>
  <si>
    <t>Enter your Monthly Net Income here.</t>
  </si>
  <si>
    <t>INSTRUCTIONS:</t>
  </si>
  <si>
    <t>EXPENSE CATEGORY</t>
  </si>
  <si>
    <t>RENT</t>
  </si>
  <si>
    <t>BILLS</t>
  </si>
  <si>
    <t>STEP 3:</t>
  </si>
  <si>
    <t>EXPENSES</t>
  </si>
  <si>
    <t>DATE</t>
  </si>
  <si>
    <t>DESCRIPTION</t>
  </si>
  <si>
    <t>AMOUNT</t>
  </si>
  <si>
    <t>CATEGORY</t>
  </si>
  <si>
    <t>MONTH</t>
  </si>
  <si>
    <t>Hungry Ghost Café</t>
  </si>
  <si>
    <t>PRE-TAX</t>
  </si>
  <si>
    <t>TAX</t>
  </si>
  <si>
    <t>RATE</t>
  </si>
  <si>
    <t>TOTAL SPENDING</t>
  </si>
  <si>
    <t>ACTUAL</t>
  </si>
  <si>
    <t>SPENDING SUMMARY</t>
  </si>
  <si>
    <t>MONTHLY SUMMARY</t>
  </si>
  <si>
    <t>SPENDING</t>
  </si>
  <si>
    <t>NET INCOME</t>
  </si>
  <si>
    <t>TOTAL SAVINGS</t>
  </si>
  <si>
    <t>FOOD</t>
  </si>
  <si>
    <t>CLOTHING</t>
  </si>
  <si>
    <t>HOME SUPPLIES</t>
  </si>
  <si>
    <t>ENTERTAINMENT</t>
  </si>
  <si>
    <t>OTHER</t>
  </si>
  <si>
    <t>Enter up to 10 Expense Categories.  Next to each category, enter the amount you want to budget each month.</t>
  </si>
  <si>
    <t>TOILETRIES</t>
  </si>
  <si>
    <t>STEP 4:</t>
  </si>
  <si>
    <t>DIFFERENCE</t>
  </si>
  <si>
    <t>VACATION</t>
  </si>
  <si>
    <t>Chart Category</t>
  </si>
  <si>
    <t>STEP 5:</t>
  </si>
  <si>
    <t>YEAR</t>
  </si>
  <si>
    <t>***CHART DATA***</t>
  </si>
  <si>
    <t>TOTAL WITH</t>
  </si>
  <si>
    <t>MAY</t>
  </si>
  <si>
    <t>AVERAGE</t>
  </si>
  <si>
    <t>ANNUAL SUMMARY</t>
  </si>
  <si>
    <t>SAVINGS BY MONTH</t>
  </si>
  <si>
    <t>SPENDING BY MONTH</t>
  </si>
  <si>
    <t>NOVEMBER</t>
  </si>
  <si>
    <t>JANUARY</t>
  </si>
  <si>
    <t>FEBRUARY</t>
  </si>
  <si>
    <t>MARCH</t>
  </si>
  <si>
    <t>APRIL</t>
  </si>
  <si>
    <t>JUNE</t>
  </si>
  <si>
    <t>JULY</t>
  </si>
  <si>
    <t>AUGUST</t>
  </si>
  <si>
    <t>SEPTEMBER</t>
  </si>
  <si>
    <t>OCTOBER</t>
  </si>
  <si>
    <t>DECEMBER</t>
  </si>
  <si>
    <t>STEP 6:</t>
  </si>
  <si>
    <t>PAYCHECK</t>
  </si>
  <si>
    <t>After you've logged in your expenses, see where your money went.  Click on the current month to see how much you've spent so far, and how much you have left to spend for the month.</t>
  </si>
  <si>
    <t>Follow the steps below.  Enter only in the LIGHT YELLOW cells.</t>
  </si>
  <si>
    <t>SALES TAX CALCULATOR</t>
  </si>
  <si>
    <t>Pos Smallest Amt</t>
  </si>
  <si>
    <t>Unique Values</t>
  </si>
  <si>
    <t>Chart Value</t>
  </si>
  <si>
    <t>© 2013 Savvy Spreadsheets</t>
  </si>
  <si>
    <t>YEAR-TO-DATE</t>
  </si>
  <si>
    <t>CUMULATIVE MONTHLY TREND</t>
  </si>
  <si>
    <t>STEP 7:</t>
  </si>
  <si>
    <t>At the end of the month, check the Year-to-Date tab to see how much you've spent since starting your budget.</t>
  </si>
  <si>
    <t>Finally, check the Annual Summary.  This tab provides a snapshot of how much you've saved versus how much you've spent each month.</t>
  </si>
  <si>
    <t>Thank you for downloading the Super Basic Budget!  For custom spreadsheets and more, please visit me at SavvySpreadsheets.com.     -- Janet</t>
  </si>
  <si>
    <t>Now start tracking your expenses.  Click on the link below to jump to the Expenses tab.</t>
  </si>
  <si>
    <t>Enter your expenses below. See the tips for instructions.</t>
  </si>
  <si>
    <t>When are you starting your budget?  Enter the month and year.</t>
  </si>
  <si>
    <t>SBB1303B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</si>
</sst>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164" formatCode="_(* #,##0.00_);_(* \(#,##0.00\);_(* &quot;-&quot;_);_(@_)"/>
    <numFmt numFmtId="165" formatCode="0.000%"/>
    <numFmt numFmtId="166" formatCode="[$-409]mmmm\ d\,\ yyyy;@"/>
    <numFmt numFmtId="167" formatCode="mmm\ yy"/>
    <numFmt numFmtId="168" formatCode="&quot;$&quot;#,##0"/>
    <numFmt numFmtId="169" formatCode="m/d/yy;@"/>
  </numFmts>
  <fonts count="21" x14ac:knownFonts="1">
    <font>
      <sz val="11"/>
      <color theme="1"/>
      <name val="Calibri"/>
      <family val="2"/>
      <scheme val="minor"/>
    </font>
    <font>
      <sz val="10"/>
      <color rgb="FF002060"/>
      <name val="Calibri"/>
      <family val="2"/>
      <scheme val="minor"/>
    </font>
    <font>
      <sz val="11"/>
      <color theme="1"/>
      <name val="Calibri"/>
      <family val="2"/>
      <scheme val="minor"/>
    </font>
    <font>
      <sz val="10"/>
      <name val="Calibri"/>
      <family val="2"/>
      <scheme val="minor"/>
    </font>
    <font>
      <u/>
      <sz val="11"/>
      <color theme="10"/>
      <name val="Calibri"/>
      <family val="2"/>
      <scheme val="minor"/>
    </font>
    <font>
      <u/>
      <sz val="11"/>
      <color theme="11"/>
      <name val="Calibri"/>
      <family val="2"/>
      <scheme val="minor"/>
    </font>
    <font>
      <b/>
      <sz val="11"/>
      <color rgb="FF0000FF"/>
      <name val="Calibri"/>
      <family val="2"/>
      <scheme val="minor"/>
    </font>
    <font>
      <sz val="11"/>
      <name val="Calibri"/>
      <family val="2"/>
      <scheme val="minor"/>
    </font>
    <font>
      <b/>
      <sz val="11"/>
      <color theme="10"/>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rgb="FF002060"/>
      <name val="Calibri"/>
      <family val="2"/>
      <scheme val="minor"/>
    </font>
    <font>
      <b/>
      <sz val="11"/>
      <color rgb="FFC01C63"/>
      <name val="Calibri"/>
      <family val="2"/>
      <scheme val="minor"/>
    </font>
    <font>
      <sz val="11"/>
      <color rgb="FF000090"/>
      <name val="Calibri"/>
      <family val="2"/>
      <scheme val="minor"/>
    </font>
    <font>
      <b/>
      <sz val="26"/>
      <color rgb="FFC01C63"/>
      <name val="Calibri"/>
      <family val="2"/>
      <scheme val="minor"/>
    </font>
    <font>
      <b/>
      <sz val="22"/>
      <color rgb="FFC01C63"/>
      <name val="Calibri"/>
      <family val="2"/>
      <scheme val="minor"/>
    </font>
    <font>
      <b/>
      <sz val="11"/>
      <color theme="6"/>
      <name val="Calibri"/>
      <family val="2"/>
      <scheme val="minor"/>
    </font>
    <font>
      <sz val="11"/>
      <color theme="2"/>
      <name val="Calibri"/>
      <family val="2"/>
      <scheme val="minor"/>
    </font>
    <font>
      <b/>
      <sz val="14"/>
      <color rgb="FFC01C63"/>
      <name val="Calibri"/>
      <family val="2"/>
      <scheme val="minor"/>
    </font>
    <font>
      <sz val="11"/>
      <color theme="0" tint="-0.34998626667073579"/>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82"/>
        <bgColor indexed="64"/>
      </patternFill>
    </fill>
    <fill>
      <patternFill patternType="solid">
        <fgColor theme="9"/>
        <bgColor indexed="64"/>
      </patternFill>
    </fill>
    <fill>
      <patternFill patternType="solid">
        <fgColor rgb="FFFFFF89"/>
        <bgColor indexed="64"/>
      </patternFill>
    </fill>
    <fill>
      <patternFill patternType="solid">
        <fgColor rgb="FFC01C6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
        <color auto="1"/>
      </left>
      <right/>
      <top style="thin">
        <color auto="1"/>
      </top>
      <bottom/>
      <diagonal/>
    </border>
  </borders>
  <cellStyleXfs count="59">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61">
    <xf numFmtId="0" fontId="0" fillId="0" borderId="0" xfId="0"/>
    <xf numFmtId="0" fontId="1" fillId="3" borderId="0" xfId="0" applyFont="1" applyFill="1"/>
    <xf numFmtId="0" fontId="3" fillId="3" borderId="0" xfId="0" applyFont="1" applyFill="1"/>
    <xf numFmtId="0" fontId="7" fillId="3" borderId="0" xfId="0" applyFont="1" applyFill="1"/>
    <xf numFmtId="0" fontId="6" fillId="3" borderId="0" xfId="0" applyFont="1" applyFill="1" applyAlignment="1"/>
    <xf numFmtId="0" fontId="6" fillId="3" borderId="0" xfId="0" applyFont="1" applyFill="1" applyAlignment="1"/>
    <xf numFmtId="166" fontId="11" fillId="3" borderId="0" xfId="0" applyNumberFormat="1" applyFont="1" applyFill="1" applyAlignment="1">
      <alignment horizontal="right"/>
    </xf>
    <xf numFmtId="0" fontId="11" fillId="13" borderId="6" xfId="0" applyFont="1" applyFill="1" applyBorder="1" applyAlignment="1"/>
    <xf numFmtId="0" fontId="11" fillId="13" borderId="40" xfId="0" applyFont="1" applyFill="1" applyBorder="1" applyAlignment="1"/>
    <xf numFmtId="0" fontId="11" fillId="13" borderId="7" xfId="0" applyFont="1" applyFill="1" applyBorder="1" applyAlignment="1"/>
    <xf numFmtId="0" fontId="11" fillId="13" borderId="8" xfId="0" applyFont="1" applyFill="1" applyBorder="1" applyAlignment="1">
      <alignment horizontal="center"/>
    </xf>
    <xf numFmtId="8" fontId="11" fillId="13" borderId="8" xfId="0" applyNumberFormat="1" applyFont="1" applyFill="1" applyBorder="1" applyAlignment="1"/>
    <xf numFmtId="0" fontId="7" fillId="3" borderId="0" xfId="0" applyFont="1" applyFill="1" applyBorder="1" applyAlignment="1">
      <alignment vertical="top" wrapText="1"/>
    </xf>
    <xf numFmtId="0" fontId="7" fillId="3" borderId="0" xfId="0" applyFont="1" applyFill="1" applyAlignment="1"/>
    <xf numFmtId="0" fontId="7" fillId="2" borderId="25" xfId="0" applyFont="1" applyFill="1" applyBorder="1" applyAlignment="1">
      <alignment horizontal="center" wrapText="1"/>
    </xf>
    <xf numFmtId="0" fontId="7" fillId="2" borderId="12" xfId="0" applyFont="1" applyFill="1" applyBorder="1" applyAlignment="1">
      <alignment horizontal="center" wrapText="1"/>
    </xf>
    <xf numFmtId="0" fontId="7" fillId="2" borderId="26" xfId="0" applyFont="1" applyFill="1" applyBorder="1" applyAlignment="1">
      <alignment horizontal="center" wrapText="1"/>
    </xf>
    <xf numFmtId="0" fontId="7" fillId="2" borderId="16" xfId="0" applyFont="1" applyFill="1" applyBorder="1" applyAlignment="1">
      <alignment horizontal="center" wrapText="1"/>
    </xf>
    <xf numFmtId="0" fontId="7" fillId="2" borderId="4" xfId="0" applyFont="1" applyFill="1" applyBorder="1" applyAlignment="1">
      <alignment horizontal="center" wrapText="1"/>
    </xf>
    <xf numFmtId="0" fontId="7" fillId="2" borderId="17" xfId="0" applyFont="1" applyFill="1" applyBorder="1" applyAlignment="1">
      <alignment horizontal="center" wrapText="1"/>
    </xf>
    <xf numFmtId="0" fontId="7" fillId="2" borderId="20" xfId="0" applyFont="1" applyFill="1" applyBorder="1" applyAlignment="1"/>
    <xf numFmtId="8" fontId="7" fillId="2" borderId="21" xfId="0" applyNumberFormat="1" applyFont="1" applyFill="1" applyBorder="1" applyAlignment="1"/>
    <xf numFmtId="0" fontId="7" fillId="2" borderId="22" xfId="0" applyFont="1" applyFill="1" applyBorder="1" applyAlignment="1"/>
    <xf numFmtId="8" fontId="7" fillId="2" borderId="24" xfId="0" applyNumberFormat="1" applyFont="1" applyFill="1" applyBorder="1" applyAlignment="1"/>
    <xf numFmtId="0" fontId="7" fillId="3" borderId="0" xfId="0" applyFont="1" applyFill="1" applyAlignment="1">
      <alignment wrapText="1"/>
    </xf>
    <xf numFmtId="0" fontId="11" fillId="2" borderId="32" xfId="0" applyFont="1" applyFill="1" applyBorder="1" applyAlignment="1">
      <alignment horizontal="center"/>
    </xf>
    <xf numFmtId="0" fontId="11" fillId="2" borderId="33" xfId="0" applyFont="1" applyFill="1" applyBorder="1" applyAlignment="1">
      <alignment horizontal="center"/>
    </xf>
    <xf numFmtId="0" fontId="11" fillId="3" borderId="0" xfId="0" applyFont="1" applyFill="1" applyAlignment="1"/>
    <xf numFmtId="0" fontId="7" fillId="3" borderId="0" xfId="0" applyFont="1" applyFill="1" applyBorder="1" applyAlignment="1"/>
    <xf numFmtId="0" fontId="7" fillId="3" borderId="25" xfId="0" applyFont="1" applyFill="1" applyBorder="1" applyAlignment="1"/>
    <xf numFmtId="0" fontId="11" fillId="3" borderId="0" xfId="0" applyFont="1" applyFill="1" applyBorder="1" applyAlignment="1"/>
    <xf numFmtId="0" fontId="7" fillId="3" borderId="0" xfId="0" applyFont="1" applyFill="1" applyBorder="1" applyAlignment="1">
      <alignment wrapText="1"/>
    </xf>
    <xf numFmtId="0" fontId="7" fillId="3" borderId="11" xfId="0" applyFont="1" applyFill="1" applyBorder="1" applyAlignment="1">
      <alignment horizontal="left" wrapText="1"/>
    </xf>
    <xf numFmtId="0" fontId="7" fillId="2" borderId="16" xfId="0" applyFont="1" applyFill="1" applyBorder="1" applyAlignment="1"/>
    <xf numFmtId="0" fontId="12" fillId="3" borderId="0" xfId="0" applyFont="1" applyFill="1" applyAlignment="1"/>
    <xf numFmtId="0" fontId="0" fillId="3" borderId="0" xfId="0" applyFont="1" applyFill="1"/>
    <xf numFmtId="0" fontId="0" fillId="8" borderId="0" xfId="0" applyFont="1" applyFill="1"/>
    <xf numFmtId="164" fontId="9" fillId="7" borderId="32" xfId="0" applyNumberFormat="1" applyFont="1" applyFill="1" applyBorder="1" applyAlignment="1"/>
    <xf numFmtId="164" fontId="9" fillId="7" borderId="19" xfId="0" applyNumberFormat="1" applyFont="1" applyFill="1" applyBorder="1" applyAlignment="1">
      <alignment horizontal="center" wrapText="1"/>
    </xf>
    <xf numFmtId="0" fontId="9" fillId="7" borderId="19" xfId="0" applyFont="1" applyFill="1" applyBorder="1" applyAlignment="1">
      <alignment horizontal="center"/>
    </xf>
    <xf numFmtId="0" fontId="9" fillId="7" borderId="33" xfId="0" applyFont="1" applyFill="1" applyBorder="1" applyAlignment="1">
      <alignment horizontal="center"/>
    </xf>
    <xf numFmtId="0" fontId="10" fillId="13" borderId="19" xfId="0" applyFont="1" applyFill="1" applyBorder="1" applyAlignment="1">
      <alignment horizontal="center"/>
    </xf>
    <xf numFmtId="0" fontId="10" fillId="13" borderId="33" xfId="0" applyFont="1" applyFill="1" applyBorder="1" applyAlignment="1">
      <alignment horizontal="center"/>
    </xf>
    <xf numFmtId="0" fontId="10" fillId="8" borderId="1" xfId="0" applyFont="1" applyFill="1" applyBorder="1" applyAlignment="1">
      <alignment horizontal="center"/>
    </xf>
    <xf numFmtId="0" fontId="0" fillId="2" borderId="52" xfId="0" applyFont="1" applyFill="1" applyBorder="1" applyAlignment="1">
      <alignment horizontal="left"/>
    </xf>
    <xf numFmtId="8" fontId="0" fillId="2" borderId="4" xfId="0" applyNumberFormat="1" applyFont="1" applyFill="1" applyBorder="1"/>
    <xf numFmtId="8" fontId="0" fillId="2" borderId="10" xfId="0" applyNumberFormat="1" applyFont="1" applyFill="1" applyBorder="1"/>
    <xf numFmtId="0" fontId="0" fillId="2" borderId="20" xfId="0" applyFont="1" applyFill="1" applyBorder="1" applyAlignment="1">
      <alignment horizontal="left"/>
    </xf>
    <xf numFmtId="0" fontId="0" fillId="2" borderId="22" xfId="0" applyFont="1" applyFill="1" applyBorder="1" applyAlignment="1">
      <alignment horizontal="left"/>
    </xf>
    <xf numFmtId="0" fontId="0" fillId="8" borderId="0" xfId="0" quotePrefix="1" applyFont="1" applyFill="1"/>
    <xf numFmtId="0" fontId="0" fillId="3" borderId="0" xfId="0" applyFont="1" applyFill="1" applyAlignment="1"/>
    <xf numFmtId="0" fontId="0" fillId="8" borderId="0" xfId="0" applyFont="1" applyFill="1" applyAlignment="1"/>
    <xf numFmtId="0" fontId="14" fillId="3" borderId="0" xfId="0" applyFont="1" applyFill="1" applyAlignment="1"/>
    <xf numFmtId="0" fontId="10" fillId="3" borderId="0" xfId="0" applyFont="1" applyFill="1" applyAlignment="1"/>
    <xf numFmtId="0" fontId="11" fillId="2" borderId="30" xfId="0" applyFont="1" applyFill="1" applyBorder="1" applyAlignment="1"/>
    <xf numFmtId="8" fontId="10" fillId="2" borderId="31" xfId="0" applyNumberFormat="1" applyFont="1" applyFill="1" applyBorder="1" applyAlignment="1"/>
    <xf numFmtId="8" fontId="10" fillId="2" borderId="35" xfId="0" applyNumberFormat="1" applyFont="1" applyFill="1" applyBorder="1" applyAlignment="1"/>
    <xf numFmtId="0" fontId="10" fillId="8" borderId="0" xfId="0" applyFont="1" applyFill="1" applyAlignment="1"/>
    <xf numFmtId="0" fontId="11" fillId="13" borderId="32" xfId="0" applyFont="1" applyFill="1" applyBorder="1" applyAlignment="1"/>
    <xf numFmtId="8" fontId="0" fillId="2" borderId="4" xfId="0" applyNumberFormat="1" applyFont="1" applyFill="1" applyBorder="1" applyAlignment="1"/>
    <xf numFmtId="8" fontId="0" fillId="2" borderId="10" xfId="0" applyNumberFormat="1" applyFont="1" applyFill="1" applyBorder="1" applyAlignment="1"/>
    <xf numFmtId="8" fontId="0" fillId="8" borderId="1" xfId="0" applyNumberFormat="1" applyFont="1" applyFill="1" applyBorder="1" applyAlignment="1"/>
    <xf numFmtId="0" fontId="0" fillId="8" borderId="1" xfId="0" applyFont="1" applyFill="1" applyBorder="1" applyAlignment="1"/>
    <xf numFmtId="8" fontId="0" fillId="2" borderId="1" xfId="0" applyNumberFormat="1" applyFont="1" applyFill="1" applyBorder="1" applyAlignment="1"/>
    <xf numFmtId="8" fontId="0" fillId="2" borderId="28" xfId="0" applyNumberFormat="1" applyFont="1" applyFill="1" applyBorder="1" applyAlignment="1"/>
    <xf numFmtId="0" fontId="10" fillId="13" borderId="32" xfId="0" applyFont="1" applyFill="1" applyBorder="1" applyAlignment="1"/>
    <xf numFmtId="8" fontId="10" fillId="13" borderId="19" xfId="0" applyNumberFormat="1" applyFont="1" applyFill="1" applyBorder="1" applyAlignment="1"/>
    <xf numFmtId="8" fontId="10" fillId="13" borderId="33" xfId="0" applyNumberFormat="1" applyFont="1" applyFill="1" applyBorder="1" applyAlignment="1"/>
    <xf numFmtId="0" fontId="7" fillId="3" borderId="0" xfId="0" applyFont="1" applyFill="1" applyAlignment="1">
      <alignment horizontal="center"/>
    </xf>
    <xf numFmtId="0" fontId="9" fillId="7" borderId="6" xfId="0" applyFont="1" applyFill="1" applyBorder="1"/>
    <xf numFmtId="0" fontId="9" fillId="7" borderId="42" xfId="0" applyFont="1" applyFill="1" applyBorder="1"/>
    <xf numFmtId="167" fontId="9" fillId="7" borderId="42" xfId="0" applyNumberFormat="1" applyFont="1" applyFill="1" applyBorder="1" applyAlignment="1">
      <alignment horizontal="center"/>
    </xf>
    <xf numFmtId="0" fontId="9" fillId="7" borderId="32" xfId="0" applyFont="1" applyFill="1" applyBorder="1" applyAlignment="1">
      <alignment horizontal="center"/>
    </xf>
    <xf numFmtId="0" fontId="0" fillId="2" borderId="16" xfId="0" applyFont="1" applyFill="1" applyBorder="1"/>
    <xf numFmtId="0" fontId="0" fillId="2" borderId="5" xfId="0" applyFont="1" applyFill="1" applyBorder="1"/>
    <xf numFmtId="8" fontId="0" fillId="2" borderId="5" xfId="0" applyNumberFormat="1" applyFont="1" applyFill="1" applyBorder="1"/>
    <xf numFmtId="8" fontId="0" fillId="2" borderId="9" xfId="0" applyNumberFormat="1" applyFont="1" applyFill="1" applyBorder="1"/>
    <xf numFmtId="0" fontId="0" fillId="2" borderId="68" xfId="0" applyFont="1" applyFill="1" applyBorder="1"/>
    <xf numFmtId="0" fontId="0" fillId="2" borderId="53" xfId="0" applyFont="1" applyFill="1" applyBorder="1"/>
    <xf numFmtId="8" fontId="0" fillId="2" borderId="53" xfId="0" applyNumberFormat="1" applyFont="1" applyFill="1" applyBorder="1"/>
    <xf numFmtId="8" fontId="0" fillId="2" borderId="50" xfId="0" applyNumberFormat="1" applyFont="1" applyFill="1" applyBorder="1"/>
    <xf numFmtId="8" fontId="0" fillId="2" borderId="51" xfId="0" applyNumberFormat="1" applyFont="1" applyFill="1" applyBorder="1"/>
    <xf numFmtId="8" fontId="0" fillId="2" borderId="49" xfId="0" applyNumberFormat="1" applyFont="1" applyFill="1" applyBorder="1"/>
    <xf numFmtId="0" fontId="10" fillId="2" borderId="6" xfId="0" applyFont="1" applyFill="1" applyBorder="1"/>
    <xf numFmtId="0" fontId="10" fillId="2" borderId="42" xfId="0" applyFont="1" applyFill="1" applyBorder="1"/>
    <xf numFmtId="8" fontId="10" fillId="2" borderId="42" xfId="0" applyNumberFormat="1" applyFont="1" applyFill="1" applyBorder="1"/>
    <xf numFmtId="8" fontId="10" fillId="2" borderId="19" xfId="0" applyNumberFormat="1" applyFont="1" applyFill="1" applyBorder="1"/>
    <xf numFmtId="8" fontId="10" fillId="2" borderId="33" xfId="0" applyNumberFormat="1" applyFont="1" applyFill="1" applyBorder="1"/>
    <xf numFmtId="8" fontId="10" fillId="2" borderId="32" xfId="0" applyNumberFormat="1" applyFont="1" applyFill="1" applyBorder="1"/>
    <xf numFmtId="0" fontId="11" fillId="13" borderId="6" xfId="0" applyFont="1" applyFill="1" applyBorder="1"/>
    <xf numFmtId="0" fontId="11" fillId="13" borderId="42" xfId="0" applyFont="1" applyFill="1" applyBorder="1"/>
    <xf numFmtId="167" fontId="11" fillId="13" borderId="42" xfId="0" applyNumberFormat="1" applyFont="1" applyFill="1" applyBorder="1" applyAlignment="1">
      <alignment horizontal="center"/>
    </xf>
    <xf numFmtId="0" fontId="10" fillId="13" borderId="32" xfId="0" applyFont="1" applyFill="1" applyBorder="1" applyAlignment="1">
      <alignment horizontal="center"/>
    </xf>
    <xf numFmtId="0" fontId="7" fillId="10" borderId="55" xfId="0" applyFont="1" applyFill="1" applyBorder="1"/>
    <xf numFmtId="8" fontId="7" fillId="10" borderId="55" xfId="0" applyNumberFormat="1" applyFont="1" applyFill="1" applyBorder="1"/>
    <xf numFmtId="8" fontId="7" fillId="10" borderId="56" xfId="0" applyNumberFormat="1" applyFont="1" applyFill="1" applyBorder="1"/>
    <xf numFmtId="8" fontId="7" fillId="10" borderId="57" xfId="0" applyNumberFormat="1" applyFont="1" applyFill="1" applyBorder="1"/>
    <xf numFmtId="8" fontId="7" fillId="10" borderId="54" xfId="0" applyNumberFormat="1" applyFont="1" applyFill="1" applyBorder="1"/>
    <xf numFmtId="0" fontId="7" fillId="9" borderId="59" xfId="0" applyFont="1" applyFill="1" applyBorder="1"/>
    <xf numFmtId="8" fontId="7" fillId="9" borderId="59" xfId="0" applyNumberFormat="1" applyFont="1" applyFill="1" applyBorder="1"/>
    <xf numFmtId="8" fontId="7" fillId="9" borderId="60" xfId="0" applyNumberFormat="1" applyFont="1" applyFill="1" applyBorder="1"/>
    <xf numFmtId="8" fontId="7" fillId="9" borderId="61" xfId="0" applyNumberFormat="1" applyFont="1" applyFill="1" applyBorder="1"/>
    <xf numFmtId="8" fontId="7" fillId="9" borderId="58" xfId="0" applyNumberFormat="1" applyFont="1" applyFill="1" applyBorder="1"/>
    <xf numFmtId="0" fontId="0" fillId="2" borderId="64" xfId="0" applyFont="1" applyFill="1" applyBorder="1"/>
    <xf numFmtId="8" fontId="0" fillId="2" borderId="64" xfId="0" applyNumberFormat="1" applyFont="1" applyFill="1" applyBorder="1"/>
    <xf numFmtId="8" fontId="0" fillId="2" borderId="65" xfId="0" applyNumberFormat="1" applyFont="1" applyFill="1" applyBorder="1"/>
    <xf numFmtId="8" fontId="0" fillId="2" borderId="66" xfId="0" applyNumberFormat="1" applyFont="1" applyFill="1" applyBorder="1"/>
    <xf numFmtId="8" fontId="0" fillId="2" borderId="67" xfId="0" applyNumberFormat="1" applyFont="1" applyFill="1" applyBorder="1"/>
    <xf numFmtId="0" fontId="10" fillId="13" borderId="62" xfId="0" applyFont="1" applyFill="1" applyBorder="1"/>
    <xf numFmtId="0" fontId="10" fillId="13" borderId="45" xfId="0" applyFont="1" applyFill="1" applyBorder="1"/>
    <xf numFmtId="8" fontId="11" fillId="13" borderId="41" xfId="0" applyNumberFormat="1" applyFont="1" applyFill="1" applyBorder="1"/>
    <xf numFmtId="8" fontId="11" fillId="13" borderId="45" xfId="0" applyNumberFormat="1" applyFont="1" applyFill="1" applyBorder="1"/>
    <xf numFmtId="8" fontId="11" fillId="13" borderId="46" xfId="0" applyNumberFormat="1" applyFont="1" applyFill="1" applyBorder="1"/>
    <xf numFmtId="8" fontId="10" fillId="13" borderId="44" xfId="0" applyNumberFormat="1" applyFont="1" applyFill="1" applyBorder="1"/>
    <xf numFmtId="8" fontId="10" fillId="13" borderId="46" xfId="0" applyNumberFormat="1" applyFont="1" applyFill="1" applyBorder="1"/>
    <xf numFmtId="0" fontId="17" fillId="13" borderId="63" xfId="0" applyFont="1" applyFill="1" applyBorder="1"/>
    <xf numFmtId="0" fontId="10" fillId="11" borderId="1" xfId="0" applyFont="1" applyFill="1" applyBorder="1"/>
    <xf numFmtId="8" fontId="11" fillId="11" borderId="3" xfId="0" applyNumberFormat="1" applyFont="1" applyFill="1" applyBorder="1"/>
    <xf numFmtId="8" fontId="11" fillId="11" borderId="1" xfId="0" applyNumberFormat="1" applyFont="1" applyFill="1" applyBorder="1"/>
    <xf numFmtId="8" fontId="11" fillId="11" borderId="28" xfId="0" applyNumberFormat="1" applyFont="1" applyFill="1" applyBorder="1"/>
    <xf numFmtId="8" fontId="10" fillId="11" borderId="27" xfId="0" applyNumberFormat="1" applyFont="1" applyFill="1" applyBorder="1"/>
    <xf numFmtId="8" fontId="10" fillId="11" borderId="28" xfId="0" applyNumberFormat="1" applyFont="1" applyFill="1" applyBorder="1"/>
    <xf numFmtId="0" fontId="17" fillId="13" borderId="43" xfId="0" applyFont="1" applyFill="1" applyBorder="1"/>
    <xf numFmtId="0" fontId="10" fillId="12" borderId="23" xfId="0" applyFont="1" applyFill="1" applyBorder="1"/>
    <xf numFmtId="8" fontId="11" fillId="12" borderId="37" xfId="0" applyNumberFormat="1" applyFont="1" applyFill="1" applyBorder="1"/>
    <xf numFmtId="8" fontId="11" fillId="12" borderId="23" xfId="0" applyNumberFormat="1" applyFont="1" applyFill="1" applyBorder="1"/>
    <xf numFmtId="8" fontId="11" fillId="12" borderId="48" xfId="0" applyNumberFormat="1" applyFont="1" applyFill="1" applyBorder="1"/>
    <xf numFmtId="8" fontId="10" fillId="12" borderId="47" xfId="0" applyNumberFormat="1" applyFont="1" applyFill="1" applyBorder="1"/>
    <xf numFmtId="8" fontId="10" fillId="12" borderId="48" xfId="0" applyNumberFormat="1" applyFont="1" applyFill="1" applyBorder="1"/>
    <xf numFmtId="0" fontId="7" fillId="3" borderId="0" xfId="0" applyFont="1" applyFill="1" applyAlignment="1">
      <alignment horizontal="left" wrapText="1"/>
    </xf>
    <xf numFmtId="0" fontId="11" fillId="3" borderId="0" xfId="0" applyFont="1" applyFill="1" applyAlignment="1">
      <alignment vertical="top"/>
    </xf>
    <xf numFmtId="0" fontId="7" fillId="3" borderId="0" xfId="0" applyFont="1" applyFill="1" applyAlignment="1">
      <alignment vertical="top"/>
    </xf>
    <xf numFmtId="0" fontId="6" fillId="3" borderId="0" xfId="43" applyFont="1" applyFill="1" applyAlignment="1">
      <alignment horizontal="right"/>
    </xf>
    <xf numFmtId="0" fontId="7" fillId="3" borderId="0" xfId="0" applyFont="1" applyFill="1" applyAlignment="1">
      <alignment horizontal="right"/>
    </xf>
    <xf numFmtId="0" fontId="7" fillId="4" borderId="43" xfId="0" applyFont="1" applyFill="1" applyBorder="1" applyAlignment="1" applyProtection="1">
      <alignment horizontal="center"/>
      <protection locked="0"/>
    </xf>
    <xf numFmtId="0" fontId="7" fillId="4" borderId="35" xfId="0" applyFont="1" applyFill="1" applyBorder="1" applyAlignment="1" applyProtection="1">
      <alignment horizontal="center"/>
      <protection locked="0"/>
    </xf>
    <xf numFmtId="8" fontId="7" fillId="4" borderId="18" xfId="1" applyNumberFormat="1" applyFont="1" applyFill="1" applyBorder="1" applyAlignment="1" applyProtection="1">
      <protection locked="0"/>
    </xf>
    <xf numFmtId="8" fontId="7" fillId="4" borderId="17" xfId="0" applyNumberFormat="1" applyFont="1" applyFill="1" applyBorder="1" applyAlignment="1" applyProtection="1">
      <protection locked="0"/>
    </xf>
    <xf numFmtId="8" fontId="7" fillId="4" borderId="21" xfId="0" applyNumberFormat="1" applyFont="1" applyFill="1" applyBorder="1" applyAlignment="1" applyProtection="1">
      <protection locked="0"/>
    </xf>
    <xf numFmtId="8" fontId="7" fillId="4" borderId="1" xfId="1" applyNumberFormat="1" applyFont="1" applyFill="1" applyBorder="1" applyAlignment="1" applyProtection="1">
      <protection locked="0"/>
    </xf>
    <xf numFmtId="8" fontId="7" fillId="4" borderId="23" xfId="1" applyNumberFormat="1" applyFont="1" applyFill="1" applyBorder="1" applyAlignment="1" applyProtection="1">
      <alignment horizontal="right"/>
      <protection locked="0"/>
    </xf>
    <xf numFmtId="0" fontId="12" fillId="3" borderId="0" xfId="0" applyFont="1" applyFill="1" applyAlignment="1" applyProtection="1">
      <alignment vertical="center"/>
    </xf>
    <xf numFmtId="0" fontId="12" fillId="3" borderId="0" xfId="0" applyFont="1" applyFill="1" applyProtection="1"/>
    <xf numFmtId="14" fontId="12" fillId="3" borderId="0" xfId="0" applyNumberFormat="1" applyFont="1" applyFill="1" applyProtection="1"/>
    <xf numFmtId="0" fontId="7" fillId="2" borderId="29"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165" fontId="7" fillId="6" borderId="31" xfId="42" applyNumberFormat="1" applyFont="1" applyFill="1" applyBorder="1" applyAlignment="1" applyProtection="1">
      <alignment vertical="center"/>
    </xf>
    <xf numFmtId="8" fontId="7" fillId="2" borderId="31" xfId="0" applyNumberFormat="1" applyFont="1" applyFill="1" applyBorder="1" applyAlignment="1" applyProtection="1">
      <alignment vertical="center"/>
    </xf>
    <xf numFmtId="8" fontId="7" fillId="2" borderId="35" xfId="0" applyNumberFormat="1" applyFont="1" applyFill="1" applyBorder="1" applyAlignment="1" applyProtection="1">
      <alignment vertical="center"/>
    </xf>
    <xf numFmtId="14" fontId="13" fillId="3" borderId="0" xfId="0" applyNumberFormat="1" applyFont="1" applyFill="1" applyAlignment="1" applyProtection="1">
      <alignment vertical="center"/>
    </xf>
    <xf numFmtId="0" fontId="13" fillId="3" borderId="0" xfId="0" applyFont="1" applyFill="1" applyAlignment="1" applyProtection="1">
      <alignment vertical="center"/>
    </xf>
    <xf numFmtId="14" fontId="11" fillId="13" borderId="6" xfId="0" applyNumberFormat="1" applyFont="1" applyFill="1" applyBorder="1" applyProtection="1"/>
    <xf numFmtId="0" fontId="11" fillId="13" borderId="7" xfId="0" applyFont="1" applyFill="1" applyBorder="1" applyProtection="1"/>
    <xf numFmtId="0" fontId="11" fillId="13" borderId="8" xfId="0" applyNumberFormat="1" applyFont="1" applyFill="1" applyBorder="1" applyProtection="1"/>
    <xf numFmtId="0" fontId="12" fillId="3" borderId="0" xfId="0" applyFont="1" applyFill="1" applyBorder="1" applyProtection="1"/>
    <xf numFmtId="0" fontId="7" fillId="3" borderId="0" xfId="0" applyFont="1" applyFill="1" applyProtection="1"/>
    <xf numFmtId="0" fontId="7" fillId="6" borderId="45" xfId="0" applyFont="1" applyFill="1" applyBorder="1" applyProtection="1"/>
    <xf numFmtId="8" fontId="7" fillId="6" borderId="45" xfId="0" applyNumberFormat="1" applyFont="1" applyFill="1" applyBorder="1" applyProtection="1"/>
    <xf numFmtId="0" fontId="7" fillId="2" borderId="46" xfId="0" applyFont="1" applyFill="1" applyBorder="1" applyProtection="1"/>
    <xf numFmtId="0" fontId="7" fillId="3" borderId="0" xfId="0" applyFont="1" applyFill="1" applyBorder="1" applyProtection="1"/>
    <xf numFmtId="14" fontId="7" fillId="3" borderId="0" xfId="0" applyNumberFormat="1" applyFont="1" applyFill="1" applyProtection="1"/>
    <xf numFmtId="0" fontId="7" fillId="3" borderId="0" xfId="0" applyFont="1" applyFill="1" applyAlignment="1" applyProtection="1">
      <alignment vertical="top" wrapText="1"/>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vertical="top" wrapText="1"/>
    </xf>
    <xf numFmtId="8" fontId="10" fillId="2" borderId="31" xfId="0" applyNumberFormat="1" applyFont="1" applyFill="1" applyBorder="1" applyAlignment="1" applyProtection="1">
      <protection locked="0"/>
    </xf>
    <xf numFmtId="8" fontId="0" fillId="2" borderId="4" xfId="0" applyNumberFormat="1" applyFont="1" applyFill="1" applyBorder="1" applyAlignment="1" applyProtection="1">
      <protection locked="0"/>
    </xf>
    <xf numFmtId="8" fontId="0" fillId="2" borderId="1" xfId="0" applyNumberFormat="1" applyFont="1" applyFill="1" applyBorder="1" applyAlignment="1" applyProtection="1">
      <protection locked="0"/>
    </xf>
    <xf numFmtId="0" fontId="16" fillId="3" borderId="0" xfId="0" applyFont="1" applyFill="1" applyAlignment="1">
      <alignment horizontal="left" vertical="top"/>
    </xf>
    <xf numFmtId="0" fontId="7" fillId="10" borderId="62" xfId="0" applyFont="1" applyFill="1" applyBorder="1"/>
    <xf numFmtId="0" fontId="20" fillId="10" borderId="63" xfId="0" applyFont="1" applyFill="1" applyBorder="1"/>
    <xf numFmtId="0" fontId="20" fillId="10" borderId="43" xfId="0" applyFont="1" applyFill="1" applyBorder="1"/>
    <xf numFmtId="0" fontId="7" fillId="3" borderId="0" xfId="0" applyFont="1" applyFill="1" applyAlignment="1">
      <alignment vertical="top" wrapText="1"/>
    </xf>
    <xf numFmtId="0" fontId="6" fillId="3" borderId="0" xfId="0" applyFont="1" applyFill="1" applyAlignment="1" applyProtection="1">
      <alignment vertical="center" wrapText="1"/>
    </xf>
    <xf numFmtId="0" fontId="7" fillId="8" borderId="0" xfId="0" applyFont="1" applyFill="1"/>
    <xf numFmtId="0" fontId="7" fillId="8" borderId="0" xfId="0" applyFont="1" applyFill="1" applyAlignment="1">
      <alignment horizontal="center"/>
    </xf>
    <xf numFmtId="14" fontId="7" fillId="8" borderId="0" xfId="0" applyNumberFormat="1" applyFont="1" applyFill="1" applyAlignment="1">
      <alignment horizontal="center"/>
    </xf>
    <xf numFmtId="0" fontId="0" fillId="8" borderId="1" xfId="0" applyFont="1" applyFill="1" applyBorder="1" applyAlignment="1">
      <alignment horizontal="center"/>
    </xf>
    <xf numFmtId="0" fontId="0" fillId="8" borderId="2" xfId="0" applyFont="1" applyFill="1" applyBorder="1"/>
    <xf numFmtId="0" fontId="0" fillId="8" borderId="3" xfId="0" applyFont="1" applyFill="1" applyBorder="1"/>
    <xf numFmtId="168" fontId="0" fillId="8" borderId="1" xfId="0" applyNumberFormat="1" applyFont="1" applyFill="1" applyBorder="1"/>
    <xf numFmtId="0" fontId="6" fillId="3" borderId="0" xfId="43" applyFont="1" applyFill="1" applyAlignment="1">
      <alignment horizontal="left" vertical="center"/>
    </xf>
    <xf numFmtId="169" fontId="7" fillId="6" borderId="44" xfId="0" applyNumberFormat="1" applyFont="1" applyFill="1" applyBorder="1" applyProtection="1"/>
    <xf numFmtId="0" fontId="0" fillId="3" borderId="0" xfId="0" applyFont="1" applyFill="1" applyProtection="1"/>
    <xf numFmtId="0" fontId="0" fillId="8" borderId="0" xfId="0" applyFont="1" applyFill="1" applyProtection="1"/>
    <xf numFmtId="0" fontId="19" fillId="3" borderId="0" xfId="0" applyFont="1" applyFill="1" applyAlignment="1" applyProtection="1">
      <alignment horizontal="left" vertical="center"/>
    </xf>
    <xf numFmtId="0" fontId="0" fillId="3" borderId="0" xfId="0" applyFont="1" applyFill="1" applyAlignment="1" applyProtection="1"/>
    <xf numFmtId="0" fontId="0" fillId="8" borderId="0" xfId="0" applyFont="1" applyFill="1" applyAlignment="1" applyProtection="1"/>
    <xf numFmtId="0" fontId="6" fillId="3" borderId="0" xfId="43" applyFont="1" applyFill="1" applyAlignment="1" applyProtection="1">
      <alignment horizontal="right"/>
    </xf>
    <xf numFmtId="164" fontId="9" fillId="7" borderId="32" xfId="0" applyNumberFormat="1" applyFont="1" applyFill="1" applyBorder="1" applyAlignment="1" applyProtection="1"/>
    <xf numFmtId="164" fontId="9" fillId="7" borderId="19" xfId="0" applyNumberFormat="1" applyFont="1" applyFill="1" applyBorder="1" applyAlignment="1" applyProtection="1">
      <alignment horizontal="center" wrapText="1"/>
    </xf>
    <xf numFmtId="0" fontId="9" fillId="7" borderId="19" xfId="0" applyFont="1" applyFill="1" applyBorder="1" applyAlignment="1" applyProtection="1">
      <alignment horizontal="center"/>
    </xf>
    <xf numFmtId="0" fontId="9" fillId="7" borderId="33" xfId="0" applyFont="1" applyFill="1" applyBorder="1" applyAlignment="1" applyProtection="1">
      <alignment horizontal="center"/>
    </xf>
    <xf numFmtId="0" fontId="14" fillId="3" borderId="0" xfId="0" applyFont="1" applyFill="1" applyAlignment="1" applyProtection="1"/>
    <xf numFmtId="0" fontId="10" fillId="3" borderId="0" xfId="0" applyFont="1" applyFill="1" applyAlignment="1" applyProtection="1"/>
    <xf numFmtId="0" fontId="11" fillId="2" borderId="30" xfId="0" applyFont="1" applyFill="1" applyBorder="1" applyAlignment="1" applyProtection="1"/>
    <xf numFmtId="8" fontId="10" fillId="2" borderId="31" xfId="0" applyNumberFormat="1" applyFont="1" applyFill="1" applyBorder="1" applyAlignment="1" applyProtection="1"/>
    <xf numFmtId="8" fontId="10" fillId="2" borderId="35" xfId="0" applyNumberFormat="1" applyFont="1" applyFill="1" applyBorder="1" applyAlignment="1" applyProtection="1"/>
    <xf numFmtId="0" fontId="10" fillId="8" borderId="0" xfId="0" applyFont="1" applyFill="1" applyAlignment="1" applyProtection="1"/>
    <xf numFmtId="0" fontId="11" fillId="13" borderId="32" xfId="0" applyFont="1" applyFill="1" applyBorder="1" applyAlignment="1" applyProtection="1"/>
    <xf numFmtId="0" fontId="10" fillId="13" borderId="19" xfId="0" applyFont="1" applyFill="1" applyBorder="1" applyAlignment="1" applyProtection="1">
      <alignment horizontal="center"/>
    </xf>
    <xf numFmtId="0" fontId="10" fillId="13" borderId="33" xfId="0" applyFont="1" applyFill="1" applyBorder="1" applyAlignment="1" applyProtection="1">
      <alignment horizontal="center"/>
    </xf>
    <xf numFmtId="0" fontId="10" fillId="8" borderId="1" xfId="0" applyFont="1" applyFill="1" applyBorder="1" applyAlignment="1" applyProtection="1">
      <alignment horizontal="center"/>
    </xf>
    <xf numFmtId="0" fontId="0" fillId="2" borderId="52" xfId="0" applyFont="1" applyFill="1" applyBorder="1" applyAlignment="1" applyProtection="1">
      <alignment horizontal="left"/>
    </xf>
    <xf numFmtId="8" fontId="0" fillId="2" borderId="4" xfId="0" applyNumberFormat="1" applyFont="1" applyFill="1" applyBorder="1" applyAlignment="1" applyProtection="1"/>
    <xf numFmtId="8" fontId="0" fillId="2" borderId="10" xfId="0" applyNumberFormat="1" applyFont="1" applyFill="1" applyBorder="1" applyAlignment="1" applyProtection="1"/>
    <xf numFmtId="8" fontId="0" fillId="8" borderId="1" xfId="0" applyNumberFormat="1" applyFont="1" applyFill="1" applyBorder="1" applyAlignment="1" applyProtection="1"/>
    <xf numFmtId="0" fontId="0" fillId="8" borderId="1" xfId="0" applyFont="1" applyFill="1" applyBorder="1" applyAlignment="1" applyProtection="1"/>
    <xf numFmtId="0" fontId="0" fillId="2" borderId="20" xfId="0" applyFont="1" applyFill="1" applyBorder="1" applyAlignment="1" applyProtection="1">
      <alignment horizontal="left"/>
    </xf>
    <xf numFmtId="8" fontId="0" fillId="2" borderId="1" xfId="0" applyNumberFormat="1" applyFont="1" applyFill="1" applyBorder="1" applyAlignment="1" applyProtection="1"/>
    <xf numFmtId="8" fontId="0" fillId="2" borderId="28" xfId="0" applyNumberFormat="1" applyFont="1" applyFill="1" applyBorder="1" applyAlignment="1" applyProtection="1"/>
    <xf numFmtId="0" fontId="0" fillId="2" borderId="22" xfId="0" applyFont="1" applyFill="1" applyBorder="1" applyAlignment="1" applyProtection="1">
      <alignment horizontal="left"/>
    </xf>
    <xf numFmtId="0" fontId="10" fillId="13" borderId="32" xfId="0" applyFont="1" applyFill="1" applyBorder="1" applyAlignment="1" applyProtection="1"/>
    <xf numFmtId="8" fontId="10" fillId="13" borderId="19" xfId="0" applyNumberFormat="1" applyFont="1" applyFill="1" applyBorder="1" applyAlignment="1" applyProtection="1"/>
    <xf numFmtId="8" fontId="10" fillId="13" borderId="33" xfId="0" applyNumberFormat="1" applyFont="1" applyFill="1" applyBorder="1" applyAlignment="1" applyProtection="1"/>
    <xf numFmtId="0" fontId="0" fillId="8" borderId="0" xfId="0" quotePrefix="1" applyFont="1" applyFill="1" applyProtection="1"/>
    <xf numFmtId="0" fontId="6" fillId="3" borderId="0" xfId="0" applyFont="1" applyFill="1" applyAlignment="1" applyProtection="1"/>
    <xf numFmtId="167" fontId="0" fillId="8" borderId="1" xfId="0" applyNumberFormat="1" applyFont="1" applyFill="1" applyBorder="1" applyAlignment="1">
      <alignment horizontal="center"/>
    </xf>
    <xf numFmtId="0" fontId="8" fillId="3" borderId="0" xfId="43" applyFont="1" applyFill="1" applyAlignment="1">
      <alignment vertical="center"/>
    </xf>
    <xf numFmtId="0" fontId="8" fillId="3" borderId="0" xfId="43" applyFont="1" applyFill="1" applyAlignment="1">
      <alignment vertical="center"/>
    </xf>
    <xf numFmtId="0" fontId="6" fillId="3" borderId="0" xfId="0" applyFont="1" applyFill="1" applyAlignment="1">
      <alignment vertical="center"/>
    </xf>
    <xf numFmtId="0" fontId="7" fillId="3" borderId="0" xfId="0" applyFont="1" applyFill="1" applyBorder="1" applyAlignment="1">
      <alignment horizontal="left" vertical="top" wrapText="1"/>
    </xf>
    <xf numFmtId="0" fontId="7" fillId="3" borderId="0" xfId="0" applyFont="1" applyFill="1" applyAlignment="1">
      <alignment horizontal="left" vertical="top" wrapText="1"/>
    </xf>
    <xf numFmtId="0" fontId="7" fillId="3" borderId="0" xfId="0" applyFont="1" applyFill="1" applyBorder="1" applyAlignment="1">
      <alignment horizontal="left" vertical="top"/>
    </xf>
    <xf numFmtId="0" fontId="7" fillId="3" borderId="26" xfId="0" applyFont="1" applyFill="1" applyBorder="1" applyAlignment="1">
      <alignment horizontal="left" vertical="top"/>
    </xf>
    <xf numFmtId="0" fontId="7" fillId="4" borderId="2" xfId="0" applyFont="1" applyFill="1" applyBorder="1" applyAlignment="1" applyProtection="1">
      <alignment horizontal="left"/>
      <protection locked="0"/>
    </xf>
    <xf numFmtId="0" fontId="7" fillId="4" borderId="3" xfId="0" applyFont="1" applyFill="1" applyBorder="1" applyAlignment="1" applyProtection="1">
      <alignment horizontal="left"/>
      <protection locked="0"/>
    </xf>
    <xf numFmtId="0" fontId="11" fillId="5" borderId="6" xfId="0" applyFont="1" applyFill="1" applyBorder="1" applyAlignment="1">
      <alignment horizontal="center"/>
    </xf>
    <xf numFmtId="0" fontId="11" fillId="5" borderId="7" xfId="0" applyFont="1" applyFill="1" applyBorder="1" applyAlignment="1">
      <alignment horizontal="center"/>
    </xf>
    <xf numFmtId="0" fontId="11" fillId="5" borderId="8" xfId="0" applyFont="1" applyFill="1" applyBorder="1" applyAlignment="1">
      <alignment horizontal="center"/>
    </xf>
    <xf numFmtId="0" fontId="7" fillId="4" borderId="38" xfId="0" applyFont="1" applyFill="1" applyBorder="1" applyAlignment="1" applyProtection="1">
      <alignment horizontal="left"/>
      <protection locked="0"/>
    </xf>
    <xf numFmtId="0" fontId="7" fillId="4" borderId="41" xfId="0" applyFont="1" applyFill="1" applyBorder="1" applyAlignment="1" applyProtection="1">
      <alignment horizontal="left"/>
      <protection locked="0"/>
    </xf>
    <xf numFmtId="0" fontId="15" fillId="3" borderId="0" xfId="0" applyFont="1" applyFill="1" applyAlignment="1">
      <alignment horizontal="left"/>
    </xf>
    <xf numFmtId="0" fontId="7" fillId="4" borderId="39" xfId="0" applyFont="1" applyFill="1" applyBorder="1" applyAlignment="1" applyProtection="1">
      <alignment horizontal="left"/>
      <protection locked="0"/>
    </xf>
    <xf numFmtId="0" fontId="7" fillId="4" borderId="37" xfId="0" applyFont="1" applyFill="1" applyBorder="1" applyAlignment="1" applyProtection="1">
      <alignment horizontal="left"/>
      <protection locked="0"/>
    </xf>
    <xf numFmtId="0" fontId="11" fillId="13" borderId="40" xfId="0" applyFont="1" applyFill="1" applyBorder="1" applyAlignment="1">
      <alignment horizontal="left"/>
    </xf>
    <xf numFmtId="0" fontId="11" fillId="13" borderId="42" xfId="0" applyFont="1" applyFill="1" applyBorder="1" applyAlignment="1">
      <alignment horizontal="left"/>
    </xf>
    <xf numFmtId="0" fontId="16" fillId="3" borderId="0" xfId="0" applyFont="1" applyFill="1" applyAlignment="1" applyProtection="1">
      <alignment horizontal="left" vertical="top"/>
    </xf>
    <xf numFmtId="0" fontId="11" fillId="5" borderId="13" xfId="0" applyFont="1" applyFill="1" applyBorder="1" applyAlignment="1" applyProtection="1">
      <alignment horizontal="center" vertical="center"/>
    </xf>
    <xf numFmtId="0" fontId="11" fillId="5" borderId="14" xfId="0"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7" fillId="2" borderId="13"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8" fontId="7" fillId="6" borderId="30" xfId="0" applyNumberFormat="1" applyFont="1" applyFill="1" applyBorder="1" applyAlignment="1" applyProtection="1">
      <alignment horizontal="center" vertical="center"/>
    </xf>
    <xf numFmtId="8" fontId="7" fillId="6" borderId="34" xfId="0" applyNumberFormat="1" applyFont="1" applyFill="1" applyBorder="1" applyAlignment="1" applyProtection="1">
      <alignment horizontal="center" vertical="center"/>
    </xf>
    <xf numFmtId="0" fontId="6" fillId="3" borderId="0" xfId="0" applyFont="1" applyFill="1" applyAlignment="1" applyProtection="1">
      <alignment horizontal="right" vertical="center" wrapText="1"/>
    </xf>
    <xf numFmtId="0" fontId="7" fillId="2" borderId="16"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3" borderId="0" xfId="0" applyFont="1" applyFill="1" applyBorder="1" applyAlignment="1" applyProtection="1">
      <alignment horizontal="left" vertical="top" wrapText="1"/>
    </xf>
    <xf numFmtId="0" fontId="10" fillId="8" borderId="0" xfId="0" applyFont="1" applyFill="1" applyAlignment="1">
      <alignment horizontal="center"/>
    </xf>
    <xf numFmtId="0" fontId="6" fillId="3" borderId="0" xfId="0" applyFont="1" applyFill="1" applyAlignment="1">
      <alignment horizontal="right" vertical="top"/>
    </xf>
    <xf numFmtId="0" fontId="18" fillId="3" borderId="0" xfId="0" applyFont="1" applyFill="1" applyAlignment="1">
      <alignment horizontal="left" vertical="top" wrapText="1"/>
    </xf>
    <xf numFmtId="0" fontId="0" fillId="3" borderId="0" xfId="0" applyFont="1" applyFill="1" applyAlignment="1">
      <alignment horizontal="left" vertical="top" wrapText="1"/>
    </xf>
    <xf numFmtId="0" fontId="16" fillId="3" borderId="0" xfId="0" applyFont="1" applyFill="1" applyAlignment="1">
      <alignment horizontal="left" vertical="top"/>
    </xf>
    <xf numFmtId="0" fontId="10" fillId="8" borderId="0" xfId="0" applyFont="1" applyFill="1" applyAlignment="1" applyProtection="1">
      <alignment horizontal="center"/>
    </xf>
    <xf numFmtId="0" fontId="0" fillId="3" borderId="0" xfId="0" applyFont="1" applyFill="1" applyAlignment="1" applyProtection="1">
      <alignment horizontal="left" vertical="top" wrapText="1"/>
    </xf>
    <xf numFmtId="0" fontId="6" fillId="3" borderId="0" xfId="0" applyFont="1" applyFill="1" applyAlignment="1" applyProtection="1">
      <alignment horizontal="right" vertical="top"/>
    </xf>
    <xf numFmtId="0" fontId="7" fillId="3" borderId="0" xfId="0" applyFont="1" applyFill="1" applyAlignment="1" applyProtection="1">
      <alignment horizontal="left" vertical="top" wrapText="1"/>
    </xf>
    <xf numFmtId="0" fontId="18" fillId="3" borderId="0" xfId="0" applyFont="1" applyFill="1" applyAlignment="1" applyProtection="1">
      <alignment horizontal="left" vertical="top" wrapText="1"/>
    </xf>
    <xf numFmtId="0" fontId="8" fillId="3" borderId="0" xfId="43" applyFont="1" applyFill="1" applyAlignment="1">
      <alignment horizontal="right" vertical="center"/>
    </xf>
  </cellXfs>
  <cellStyles count="59">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3" builtinId="8"/>
    <cellStyle name="Normal" xfId="0" builtinId="0"/>
    <cellStyle name="Percent" xfId="42" builtinId="5"/>
  </cellStyles>
  <dxfs count="50">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color rgb="FFFF0000"/>
      </font>
    </dxf>
    <dxf>
      <fill>
        <patternFill>
          <bgColor theme="0" tint="-0.34998626667073579"/>
        </patternFill>
      </fill>
    </dxf>
    <dxf>
      <font>
        <color theme="0" tint="-0.34998626667073579"/>
      </font>
      <fill>
        <patternFill>
          <bgColor theme="0" tint="-0.34998626667073579"/>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medium">
          <color indexed="64"/>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rgb="FFFFFF89"/>
        </patternFill>
      </fill>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numFmt numFmtId="12" formatCode="&quot;$&quot;#,##0.00_);[Red]\(&quot;$&quot;#,##0.00\)"/>
      <fill>
        <patternFill patternType="solid">
          <fgColor indexed="64"/>
          <bgColor rgb="FFFFFF89"/>
        </patternFill>
      </fill>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rgb="FFFFFF89"/>
        </patternFill>
      </fill>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numFmt numFmtId="169" formatCode="m/d/yy;@"/>
      <fill>
        <patternFill patternType="solid">
          <fgColor indexed="64"/>
          <bgColor rgb="FFFFFF89"/>
        </patternFill>
      </fill>
      <border diagonalUp="0" diagonalDown="0">
        <left style="medium">
          <color indexed="64"/>
        </left>
        <right style="thin">
          <color auto="1"/>
        </right>
        <top style="thin">
          <color auto="1"/>
        </top>
        <bottom style="thin">
          <color auto="1"/>
        </bottom>
      </border>
      <protection locked="1"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scheme val="minor"/>
      </font>
      <protection locked="1" hidden="0"/>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6"/>
        </patternFill>
      </fill>
      <border diagonalUp="0" diagonalDown="0">
        <left/>
        <right/>
        <top/>
        <bottom/>
      </border>
      <protection locked="1" hidden="0"/>
    </dxf>
    <dxf>
      <font>
        <color rgb="FF9C0006"/>
      </font>
      <fill>
        <patternFill>
          <bgColor rgb="FFFFC7CE"/>
        </patternFill>
      </fill>
    </dxf>
    <dxf>
      <font>
        <b/>
        <i val="0"/>
        <color rgb="FFFF0000"/>
      </font>
      <fill>
        <patternFill>
          <bgColor theme="6"/>
        </patternFill>
      </fill>
    </dxf>
  </dxfs>
  <tableStyles count="0" defaultTableStyle="TableStyleMedium2" defaultPivotStyle="PivotStyleLight16"/>
  <colors>
    <mruColors>
      <color rgb="FF99CC50"/>
      <color rgb="FF99CC00"/>
      <color rgb="FF7EB83F"/>
      <color rgb="FF0000FF"/>
      <color rgb="FF000090"/>
      <color rgb="FF6EA434"/>
      <color rgb="FF77B635"/>
      <color rgb="FF5FB404"/>
      <color rgb="FF4B8A08"/>
      <color rgb="FFCC6C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JAN!$P$9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JAN!chartCat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JAN!chartVal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OCT!$P$9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OCT!chartCat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OCT!chartVal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NOV!$P$9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NOV!chartCat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NOV!chartVal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DEC!$P$9</c:f>
          <c:strCache>
            <c:ptCount val="1"/>
            <c:pt idx="0">
              <c:v>ACTUAL SPENDING BY CATERORY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DEC!chartCat</c:f>
              <c:strCache>
                <c:ptCount val="1"/>
                <c:pt idx="0">
                  <c:v>FOOD</c:v>
                </c:pt>
              </c:strCache>
            </c:strRef>
          </c:cat>
          <c:val>
            <c:numRef>
              <c:f>DEC!chartVal</c:f>
              <c:numCache>
                <c:formatCode>"$"#,##0.00_);[Red]\("$"#,##0.00\)</c:formatCode>
                <c:ptCount val="1"/>
                <c:pt idx="0">
                  <c:v>13.07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YTD!$P$9</c:f>
          <c:strCache>
            <c:ptCount val="1"/>
            <c:pt idx="0">
              <c:v>ACTUAL SPENDING BY CATERORY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YTD!chartCat</c:f>
              <c:strCache>
                <c:ptCount val="1"/>
                <c:pt idx="0">
                  <c:v>FOOD</c:v>
                </c:pt>
              </c:strCache>
            </c:strRef>
          </c:cat>
          <c:val>
            <c:numRef>
              <c:f>YTD!chartVal</c:f>
              <c:numCache>
                <c:formatCode>"$"#,##0.00_);[Red]\("$"#,##0.00\)</c:formatCode>
                <c:ptCount val="1"/>
                <c:pt idx="0">
                  <c:v>13.07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strRef>
          <c:f>SUMMARY!$B$70</c:f>
          <c:strCache>
            <c:ptCount val="1"/>
            <c:pt idx="0">
              <c:v>CUMULATIVE MONTHLY TREND</c:v>
            </c:pt>
          </c:strCache>
        </c:strRef>
      </c:tx>
      <c:overlay val="0"/>
      <c:txPr>
        <a:bodyPr/>
        <a:lstStyle/>
        <a:p>
          <a:pPr>
            <a:defRPr sz="1400" baseline="0"/>
          </a:pPr>
          <a:endParaRPr lang="en-US"/>
        </a:p>
      </c:txPr>
    </c:title>
    <c:autoTitleDeleted val="0"/>
    <c:plotArea>
      <c:layout/>
      <c:lineChart>
        <c:grouping val="standard"/>
        <c:varyColors val="0"/>
        <c:ser>
          <c:idx val="0"/>
          <c:order val="0"/>
          <c:tx>
            <c:strRef>
              <c:f>SUMMARY!$B$71</c:f>
              <c:strCache>
                <c:ptCount val="1"/>
                <c:pt idx="0">
                  <c:v>NET INCOME</c:v>
                </c:pt>
              </c:strCache>
            </c:strRef>
          </c:tx>
          <c:marker>
            <c:symbol val="circle"/>
            <c:size val="7"/>
          </c:marker>
          <c:cat>
            <c:strRef>
              <c:f>SUMMARY!$D$70:$O$70</c:f>
              <c:strCache>
                <c:ptCount val="12"/>
                <c:pt idx="0">
                  <c:v>DEC 12</c:v>
                </c:pt>
                <c:pt idx="1">
                  <c:v>JAN 13</c:v>
                </c:pt>
                <c:pt idx="2">
                  <c:v>FEB 13</c:v>
                </c:pt>
                <c:pt idx="3">
                  <c:v>MAR 13</c:v>
                </c:pt>
                <c:pt idx="4">
                  <c:v>APR 13</c:v>
                </c:pt>
                <c:pt idx="5">
                  <c:v>MAY 13</c:v>
                </c:pt>
                <c:pt idx="6">
                  <c:v>JUN 13</c:v>
                </c:pt>
                <c:pt idx="7">
                  <c:v>JUL 13</c:v>
                </c:pt>
                <c:pt idx="8">
                  <c:v>AUG 13</c:v>
                </c:pt>
                <c:pt idx="9">
                  <c:v>SEP 13</c:v>
                </c:pt>
                <c:pt idx="10">
                  <c:v>OCT 13</c:v>
                </c:pt>
                <c:pt idx="11">
                  <c:v>NOV 13</c:v>
                </c:pt>
              </c:strCache>
            </c:strRef>
          </c:cat>
          <c:val>
            <c:numRef>
              <c:f>SUMMARY!$D$71:$O$71</c:f>
              <c:numCache>
                <c:formatCode>"$"#,##0</c:formatCode>
                <c:ptCount val="12"/>
                <c:pt idx="0">
                  <c:v>2600</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1"/>
          <c:order val="1"/>
          <c:tx>
            <c:strRef>
              <c:f>SUMMARY!$B$72</c:f>
              <c:strCache>
                <c:ptCount val="1"/>
                <c:pt idx="0">
                  <c:v>SPENDING</c:v>
                </c:pt>
              </c:strCache>
            </c:strRef>
          </c:tx>
          <c:marker>
            <c:symbol val="circle"/>
            <c:size val="7"/>
          </c:marker>
          <c:cat>
            <c:strRef>
              <c:f>SUMMARY!$D$70:$O$70</c:f>
              <c:strCache>
                <c:ptCount val="12"/>
                <c:pt idx="0">
                  <c:v>DEC 12</c:v>
                </c:pt>
                <c:pt idx="1">
                  <c:v>JAN 13</c:v>
                </c:pt>
                <c:pt idx="2">
                  <c:v>FEB 13</c:v>
                </c:pt>
                <c:pt idx="3">
                  <c:v>MAR 13</c:v>
                </c:pt>
                <c:pt idx="4">
                  <c:v>APR 13</c:v>
                </c:pt>
                <c:pt idx="5">
                  <c:v>MAY 13</c:v>
                </c:pt>
                <c:pt idx="6">
                  <c:v>JUN 13</c:v>
                </c:pt>
                <c:pt idx="7">
                  <c:v>JUL 13</c:v>
                </c:pt>
                <c:pt idx="8">
                  <c:v>AUG 13</c:v>
                </c:pt>
                <c:pt idx="9">
                  <c:v>SEP 13</c:v>
                </c:pt>
                <c:pt idx="10">
                  <c:v>OCT 13</c:v>
                </c:pt>
                <c:pt idx="11">
                  <c:v>NOV 13</c:v>
                </c:pt>
              </c:strCache>
            </c:strRef>
          </c:cat>
          <c:val>
            <c:numRef>
              <c:f>SUMMARY!$D$72:$O$72</c:f>
              <c:numCache>
                <c:formatCode>"$"#,##0</c:formatCode>
                <c:ptCount val="12"/>
                <c:pt idx="0">
                  <c:v>13.07</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strRef>
              <c:f>SUMMARY!$B$73</c:f>
              <c:strCache>
                <c:ptCount val="1"/>
                <c:pt idx="0">
                  <c:v>TOTAL SAVINGS</c:v>
                </c:pt>
              </c:strCache>
            </c:strRef>
          </c:tx>
          <c:marker>
            <c:symbol val="circle"/>
            <c:size val="7"/>
          </c:marker>
          <c:cat>
            <c:strRef>
              <c:f>SUMMARY!$D$70:$O$70</c:f>
              <c:strCache>
                <c:ptCount val="12"/>
                <c:pt idx="0">
                  <c:v>DEC 12</c:v>
                </c:pt>
                <c:pt idx="1">
                  <c:v>JAN 13</c:v>
                </c:pt>
                <c:pt idx="2">
                  <c:v>FEB 13</c:v>
                </c:pt>
                <c:pt idx="3">
                  <c:v>MAR 13</c:v>
                </c:pt>
                <c:pt idx="4">
                  <c:v>APR 13</c:v>
                </c:pt>
                <c:pt idx="5">
                  <c:v>MAY 13</c:v>
                </c:pt>
                <c:pt idx="6">
                  <c:v>JUN 13</c:v>
                </c:pt>
                <c:pt idx="7">
                  <c:v>JUL 13</c:v>
                </c:pt>
                <c:pt idx="8">
                  <c:v>AUG 13</c:v>
                </c:pt>
                <c:pt idx="9">
                  <c:v>SEP 13</c:v>
                </c:pt>
                <c:pt idx="10">
                  <c:v>OCT 13</c:v>
                </c:pt>
                <c:pt idx="11">
                  <c:v>NOV 13</c:v>
                </c:pt>
              </c:strCache>
            </c:strRef>
          </c:cat>
          <c:val>
            <c:numRef>
              <c:f>SUMMARY!$D$73:$O$73</c:f>
              <c:numCache>
                <c:formatCode>"$"#,##0</c:formatCode>
                <c:ptCount val="12"/>
                <c:pt idx="0">
                  <c:v>2586.9299999999998</c:v>
                </c:pt>
                <c:pt idx="1">
                  <c:v>#N/A</c:v>
                </c:pt>
                <c:pt idx="2">
                  <c:v>#N/A</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117679616"/>
        <c:axId val="117681152"/>
      </c:lineChart>
      <c:catAx>
        <c:axId val="117679616"/>
        <c:scaling>
          <c:orientation val="minMax"/>
        </c:scaling>
        <c:delete val="0"/>
        <c:axPos val="b"/>
        <c:numFmt formatCode="mmm\ yy" sourceLinked="1"/>
        <c:majorTickMark val="none"/>
        <c:minorTickMark val="none"/>
        <c:tickLblPos val="nextTo"/>
        <c:crossAx val="117681152"/>
        <c:crosses val="autoZero"/>
        <c:auto val="1"/>
        <c:lblAlgn val="ctr"/>
        <c:lblOffset val="100"/>
        <c:noMultiLvlLbl val="1"/>
      </c:catAx>
      <c:valAx>
        <c:axId val="117681152"/>
        <c:scaling>
          <c:orientation val="minMax"/>
        </c:scaling>
        <c:delete val="0"/>
        <c:axPos val="l"/>
        <c:majorGridlines/>
        <c:numFmt formatCode="&quot;$&quot;#,##0" sourceLinked="1"/>
        <c:majorTickMark val="none"/>
        <c:minorTickMark val="none"/>
        <c:tickLblPos val="nextTo"/>
        <c:crossAx val="117679616"/>
        <c:crosses val="autoZero"/>
        <c:crossBetween val="between"/>
      </c:valAx>
      <c:dTable>
        <c:showHorzBorder val="1"/>
        <c:showVertBorder val="1"/>
        <c:showOutline val="1"/>
        <c:showKeys val="1"/>
        <c:spPr>
          <a:noFill/>
        </c:spPr>
      </c:dTable>
    </c:plotArea>
    <c:plotVisOnly val="0"/>
    <c:dispBlanksAs val="gap"/>
    <c:showDLblsOverMax val="0"/>
  </c:chart>
  <c:spPr>
    <a:ln w="19050">
      <a:solidFill>
        <a:schemeClr val="tx1"/>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FEB!$P$9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FEB!chartCat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FEB!chartVal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MAR!$P$9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MAR!chartCat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MAR!chartVal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APR!$P$9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APR!chartCat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APR!chartVal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MAY!$P$9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MAY!chartCat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MAY!chartVal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JUN!$P$9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JUN!chartCat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JUN!chartVal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JUL!$P$9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JUL!chartCat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JUL!chartVal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AUG!$P$9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AUG!chartCat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AUG!chartVal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SEP!$P$9</c:f>
          <c:strCache>
            <c:ptCount val="1"/>
            <c:pt idx="0">
              <c:v>BUDGET SPENDING BY CATEGORY</c:v>
            </c:pt>
          </c:strCache>
        </c:strRef>
      </c:tx>
      <c:layout/>
      <c:overlay val="0"/>
      <c:txPr>
        <a:bodyPr/>
        <a:lstStyle/>
        <a:p>
          <a:pPr>
            <a:defRPr sz="1400" baseline="0"/>
          </a:pPr>
          <a:endParaRPr lang="en-US"/>
        </a:p>
      </c:txPr>
    </c:title>
    <c:autoTitleDeleted val="0"/>
    <c:plotArea>
      <c:layout/>
      <c:pieChart>
        <c:varyColors val="1"/>
        <c:ser>
          <c:idx val="0"/>
          <c:order val="0"/>
          <c:tx>
            <c:v>Categories</c:v>
          </c:tx>
          <c:dLbls>
            <c:numFmt formatCode="0%;;;" sourceLinked="0"/>
            <c:txPr>
              <a:bodyPr/>
              <a:lstStyle/>
              <a:p>
                <a:pPr>
                  <a:defRPr sz="1050"/>
                </a:pPr>
                <a:endParaRPr lang="en-US"/>
              </a:p>
            </c:txPr>
            <c:showLegendKey val="0"/>
            <c:showVal val="0"/>
            <c:showCatName val="0"/>
            <c:showSerName val="0"/>
            <c:showPercent val="1"/>
            <c:showBubbleSize val="0"/>
            <c:showLeaderLines val="1"/>
          </c:dLbls>
          <c:cat>
            <c:strRef>
              <c:f>SEP!chartCat</c:f>
              <c:strCache>
                <c:ptCount val="9"/>
                <c:pt idx="0">
                  <c:v>RENT</c:v>
                </c:pt>
                <c:pt idx="1">
                  <c:v>BILLS</c:v>
                </c:pt>
                <c:pt idx="2">
                  <c:v>FOOD</c:v>
                </c:pt>
                <c:pt idx="3">
                  <c:v>CLOTHING</c:v>
                </c:pt>
                <c:pt idx="4">
                  <c:v>HOME SUPPLIES</c:v>
                </c:pt>
                <c:pt idx="5">
                  <c:v>TOILETRIES</c:v>
                </c:pt>
                <c:pt idx="6">
                  <c:v>ENTERTAINMENT</c:v>
                </c:pt>
                <c:pt idx="7">
                  <c:v>VACATION</c:v>
                </c:pt>
                <c:pt idx="8">
                  <c:v>OTHER</c:v>
                </c:pt>
              </c:strCache>
            </c:strRef>
          </c:cat>
          <c:val>
            <c:numRef>
              <c:f>SEP!chartVal</c:f>
              <c:numCache>
                <c:formatCode>"$"#,##0.00_);[Red]\("$"#,##0.00\)</c:formatCode>
                <c:ptCount val="9"/>
                <c:pt idx="0">
                  <c:v>1000</c:v>
                </c:pt>
                <c:pt idx="1">
                  <c:v>150</c:v>
                </c:pt>
                <c:pt idx="2">
                  <c:v>500</c:v>
                </c:pt>
                <c:pt idx="3">
                  <c:v>200</c:v>
                </c:pt>
                <c:pt idx="4">
                  <c:v>150</c:v>
                </c:pt>
                <c:pt idx="5">
                  <c:v>50</c:v>
                </c:pt>
                <c:pt idx="6">
                  <c:v>100</c:v>
                </c:pt>
                <c:pt idx="7">
                  <c:v>100</c:v>
                </c:pt>
                <c:pt idx="8">
                  <c:v>150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8984688537179395"/>
          <c:y val="0.25602183986261001"/>
          <c:w val="0.29412105049995002"/>
          <c:h val="0.59532225138524397"/>
        </c:manualLayout>
      </c:layout>
      <c:overlay val="0"/>
      <c:txPr>
        <a:bodyPr/>
        <a:lstStyle/>
        <a:p>
          <a:pPr rtl="0">
            <a:defRPr sz="1050"/>
          </a:pPr>
          <a:endParaRPr lang="en-US"/>
        </a:p>
      </c:txPr>
    </c:legend>
    <c:plotVisOnly val="0"/>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http://www.savvyspreadsheets.com"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0</xdr:colOff>
      <xdr:row>9</xdr:row>
      <xdr:rowOff>0</xdr:rowOff>
    </xdr:from>
    <xdr:to>
      <xdr:col>13</xdr:col>
      <xdr:colOff>0</xdr:colOff>
      <xdr:row>13</xdr:row>
      <xdr:rowOff>95250</xdr:rowOff>
    </xdr:to>
    <xdr:sp macro="" textlink="">
      <xdr:nvSpPr>
        <xdr:cNvPr id="16" name="Line Callout 1 15"/>
        <xdr:cNvSpPr/>
      </xdr:nvSpPr>
      <xdr:spPr>
        <a:xfrm>
          <a:off x="5915025" y="1676400"/>
          <a:ext cx="6010275" cy="895350"/>
        </a:xfrm>
        <a:prstGeom prst="borderCallout1">
          <a:avLst>
            <a:gd name="adj1" fmla="val 51183"/>
            <a:gd name="adj2" fmla="val -40"/>
            <a:gd name="adj3" fmla="val 66191"/>
            <a:gd name="adj4" fmla="val -14353"/>
          </a:avLst>
        </a:prstGeom>
        <a:solidFill>
          <a:schemeClr val="bg1"/>
        </a:solidFill>
        <a:ln>
          <a:solidFill>
            <a:schemeClr val="dk1">
              <a:shade val="95000"/>
              <a:satMod val="105000"/>
            </a:schemeClr>
          </a:solidFill>
          <a:headEnd type="arrow"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US" sz="1100" b="1" baseline="0">
              <a:solidFill>
                <a:sysClr val="windowText" lastClr="000000"/>
              </a:solidFill>
            </a:rPr>
            <a:t>TIPS:</a:t>
          </a:r>
        </a:p>
        <a:p>
          <a:pPr marL="228600" indent="-228600" algn="l">
            <a:buFont typeface="+mj-lt"/>
            <a:buAutoNum type="alphaLcParenR"/>
          </a:pPr>
          <a:r>
            <a:rPr lang="en-US" sz="1100" b="0" baseline="0">
              <a:solidFill>
                <a:sysClr val="windowText" lastClr="000000"/>
              </a:solidFill>
            </a:rPr>
            <a:t>Your Net Income is your take home pay after taxes.</a:t>
          </a:r>
        </a:p>
        <a:p>
          <a:pPr marL="228600" indent="-228600" algn="l">
            <a:buFont typeface="+mj-lt"/>
            <a:buAutoNum type="alphaLcParenR"/>
          </a:pPr>
          <a:r>
            <a:rPr lang="en-US" sz="1100" b="0" baseline="0">
              <a:solidFill>
                <a:sysClr val="windowText" lastClr="000000"/>
              </a:solidFill>
            </a:rPr>
            <a:t>If you receive a weekly or biweekly paycheck, use the calculator below to determine your Monthly Net Income.</a:t>
          </a:r>
        </a:p>
      </xdr:txBody>
    </xdr:sp>
    <xdr:clientData/>
  </xdr:twoCellAnchor>
  <xdr:twoCellAnchor>
    <xdr:from>
      <xdr:col>7</xdr:col>
      <xdr:colOff>0</xdr:colOff>
      <xdr:row>29</xdr:row>
      <xdr:rowOff>180975</xdr:rowOff>
    </xdr:from>
    <xdr:to>
      <xdr:col>13</xdr:col>
      <xdr:colOff>0</xdr:colOff>
      <xdr:row>37</xdr:row>
      <xdr:rowOff>0</xdr:rowOff>
    </xdr:to>
    <xdr:sp macro="" textlink="">
      <xdr:nvSpPr>
        <xdr:cNvPr id="8" name="Line Callout 1 7"/>
        <xdr:cNvSpPr/>
      </xdr:nvSpPr>
      <xdr:spPr>
        <a:xfrm>
          <a:off x="5915025" y="5857875"/>
          <a:ext cx="6010275" cy="1419225"/>
        </a:xfrm>
        <a:prstGeom prst="borderCallout1">
          <a:avLst>
            <a:gd name="adj1" fmla="val 51183"/>
            <a:gd name="adj2" fmla="val -40"/>
            <a:gd name="adj3" fmla="val 51101"/>
            <a:gd name="adj4" fmla="val -13901"/>
          </a:avLst>
        </a:prstGeom>
        <a:solidFill>
          <a:schemeClr val="bg1"/>
        </a:solidFill>
        <a:ln>
          <a:solidFill>
            <a:schemeClr val="dk1">
              <a:shade val="95000"/>
              <a:satMod val="105000"/>
            </a:schemeClr>
          </a:solidFill>
          <a:headEnd type="arrow"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US" sz="1100" b="1" baseline="0">
              <a:solidFill>
                <a:sysClr val="windowText" lastClr="000000"/>
              </a:solidFill>
            </a:rPr>
            <a:t>TIPS:</a:t>
          </a:r>
        </a:p>
        <a:p>
          <a:pPr marL="228600" indent="-228600" algn="l">
            <a:buFont typeface="+mj-lt"/>
            <a:buAutoNum type="alphaLcParenR"/>
          </a:pPr>
          <a:r>
            <a:rPr lang="en-US" sz="1100" b="0" baseline="0">
              <a:solidFill>
                <a:sysClr val="windowText" lastClr="000000"/>
              </a:solidFill>
            </a:rPr>
            <a:t>Use your receipts and/or online credit card transaction history to help you log your expenses.  If you buy something with cash and don't get a receipt, jot down the details of the purchase as soon as you can on a piece of paper or on your phone.</a:t>
          </a:r>
        </a:p>
        <a:p>
          <a:pPr marL="228600" indent="-228600" algn="l">
            <a:buFont typeface="+mj-lt"/>
            <a:buAutoNum type="alphaLcParenR"/>
          </a:pPr>
          <a:r>
            <a:rPr lang="en-US" sz="1100" b="0" baseline="0">
              <a:solidFill>
                <a:sysClr val="windowText" lastClr="000000"/>
              </a:solidFill>
            </a:rPr>
            <a:t>Try to log your expenses at least every week.  The more frequently you track your spending, the more accurately you can determine how much you have left to spend (and if you can afford that big purchase!).</a:t>
          </a:r>
        </a:p>
      </xdr:txBody>
    </xdr:sp>
    <xdr:clientData/>
  </xdr:twoCellAnchor>
  <xdr:twoCellAnchor>
    <xdr:from>
      <xdr:col>7</xdr:col>
      <xdr:colOff>0</xdr:colOff>
      <xdr:row>41</xdr:row>
      <xdr:rowOff>130176</xdr:rowOff>
    </xdr:from>
    <xdr:to>
      <xdr:col>13</xdr:col>
      <xdr:colOff>0</xdr:colOff>
      <xdr:row>48</xdr:row>
      <xdr:rowOff>0</xdr:rowOff>
    </xdr:to>
    <xdr:sp macro="" textlink="">
      <xdr:nvSpPr>
        <xdr:cNvPr id="9" name="Line Callout 1 8"/>
        <xdr:cNvSpPr/>
      </xdr:nvSpPr>
      <xdr:spPr>
        <a:xfrm>
          <a:off x="5915025" y="8207376"/>
          <a:ext cx="6010275" cy="1269999"/>
        </a:xfrm>
        <a:prstGeom prst="borderCallout1">
          <a:avLst>
            <a:gd name="adj1" fmla="val 51183"/>
            <a:gd name="adj2" fmla="val -40"/>
            <a:gd name="adj3" fmla="val 71552"/>
            <a:gd name="adj4" fmla="val -14475"/>
          </a:avLst>
        </a:prstGeom>
        <a:solidFill>
          <a:schemeClr val="bg1"/>
        </a:solidFill>
        <a:ln>
          <a:solidFill>
            <a:schemeClr val="dk1">
              <a:shade val="95000"/>
              <a:satMod val="105000"/>
            </a:schemeClr>
          </a:solidFill>
          <a:headEnd type="arrow"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US" sz="1100" b="1" baseline="0">
              <a:solidFill>
                <a:sysClr val="windowText" lastClr="000000"/>
              </a:solidFill>
            </a:rPr>
            <a:t>TIPS:</a:t>
          </a:r>
        </a:p>
        <a:p>
          <a:pPr marL="228600" indent="-228600" algn="l">
            <a:buFont typeface="+mj-lt"/>
            <a:buAutoNum type="alphaLcParenR"/>
          </a:pPr>
          <a:r>
            <a:rPr lang="en-US" sz="1100" b="0" baseline="0">
              <a:solidFill>
                <a:sysClr val="windowText" lastClr="000000"/>
              </a:solidFill>
            </a:rPr>
            <a:t>If you are consistently overspending in a specific category, consider increasing your budget for that category and decreasing your budget somewhere else.</a:t>
          </a:r>
        </a:p>
        <a:p>
          <a:pPr marL="228600" indent="-228600" algn="l">
            <a:buFont typeface="+mj-lt"/>
            <a:buAutoNum type="alphaLcParenR"/>
          </a:pPr>
          <a:r>
            <a:rPr lang="en-US" sz="1100" b="0" baseline="0">
              <a:solidFill>
                <a:sysClr val="windowText" lastClr="000000"/>
              </a:solidFill>
            </a:rPr>
            <a:t>You can adjust your budget amounts in Step 3 as often as necessary.  The changes will flow out to all of the months.</a:t>
          </a:r>
        </a:p>
        <a:p>
          <a:pPr marL="228600" indent="-228600" algn="l">
            <a:buFont typeface="+mj-lt"/>
            <a:buAutoNum type="alphaLcParenR"/>
          </a:pPr>
          <a:r>
            <a:rPr lang="en-US" sz="1100" b="0" baseline="0">
              <a:solidFill>
                <a:sysClr val="windowText" lastClr="000000"/>
              </a:solidFill>
            </a:rPr>
            <a:t>You can also adjust your budget for an individual month on the tab for that month.</a:t>
          </a:r>
        </a:p>
      </xdr:txBody>
    </xdr:sp>
    <xdr:clientData/>
  </xdr:twoCellAnchor>
  <xdr:twoCellAnchor>
    <xdr:from>
      <xdr:col>7</xdr:col>
      <xdr:colOff>0</xdr:colOff>
      <xdr:row>19</xdr:row>
      <xdr:rowOff>165098</xdr:rowOff>
    </xdr:from>
    <xdr:to>
      <xdr:col>13</xdr:col>
      <xdr:colOff>0</xdr:colOff>
      <xdr:row>26</xdr:row>
      <xdr:rowOff>104774</xdr:rowOff>
    </xdr:to>
    <xdr:sp macro="" textlink="">
      <xdr:nvSpPr>
        <xdr:cNvPr id="6" name="Line Callout 1 5"/>
        <xdr:cNvSpPr/>
      </xdr:nvSpPr>
      <xdr:spPr>
        <a:xfrm>
          <a:off x="5915025" y="3841748"/>
          <a:ext cx="6010275" cy="1339851"/>
        </a:xfrm>
        <a:prstGeom prst="borderCallout1">
          <a:avLst>
            <a:gd name="adj1" fmla="val 51183"/>
            <a:gd name="adj2" fmla="val -40"/>
            <a:gd name="adj3" fmla="val -29648"/>
            <a:gd name="adj4" fmla="val -14194"/>
          </a:avLst>
        </a:prstGeom>
        <a:solidFill>
          <a:schemeClr val="bg1"/>
        </a:solidFill>
        <a:ln>
          <a:solidFill>
            <a:schemeClr val="dk1">
              <a:shade val="95000"/>
              <a:satMod val="105000"/>
            </a:schemeClr>
          </a:solidFill>
          <a:headEnd type="arrow"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US" sz="1100" b="1" baseline="0">
              <a:solidFill>
                <a:sysClr val="windowText" lastClr="000000"/>
              </a:solidFill>
            </a:rPr>
            <a:t>TIPS:</a:t>
          </a:r>
        </a:p>
        <a:p>
          <a:pPr marL="228600" indent="-228600" algn="l">
            <a:buFont typeface="+mj-lt"/>
            <a:buAutoNum type="alphaLcParenR"/>
          </a:pPr>
          <a:r>
            <a:rPr lang="en-US" sz="1100" b="0" baseline="0">
              <a:solidFill>
                <a:sysClr val="windowText" lastClr="000000"/>
              </a:solidFill>
            </a:rPr>
            <a:t>Some common Expense Categories have been filled in for you as examples.  Use these or type over them with your own.</a:t>
          </a:r>
        </a:p>
        <a:p>
          <a:pPr marL="228600" indent="-228600" algn="l">
            <a:buFont typeface="+mj-lt"/>
            <a:buAutoNum type="alphaLcParenR"/>
          </a:pPr>
          <a:r>
            <a:rPr lang="en-US" sz="1100" b="0" baseline="0">
              <a:solidFill>
                <a:sysClr val="windowText" lastClr="000000"/>
              </a:solidFill>
            </a:rPr>
            <a:t>You don't have to use all 10 categories.  Leave any blank categories at the bottom of the list.</a:t>
          </a:r>
        </a:p>
        <a:p>
          <a:pPr marL="228600" indent="-228600" algn="l">
            <a:buFont typeface="+mj-lt"/>
            <a:buAutoNum type="alphaLcParenR"/>
          </a:pPr>
          <a:r>
            <a:rPr lang="en-US" sz="1100" b="0" baseline="0">
              <a:solidFill>
                <a:sysClr val="windowText" lastClr="000000"/>
              </a:solidFill>
            </a:rPr>
            <a:t>You can change the categories and budget amounts later if you need to.</a:t>
          </a:r>
        </a:p>
        <a:p>
          <a:pPr marL="228600" indent="-228600" algn="l">
            <a:buFont typeface="+mj-lt"/>
            <a:buAutoNum type="alphaLcParenR"/>
          </a:pPr>
          <a:r>
            <a:rPr lang="en-US" sz="1100" b="0" baseline="0">
              <a:solidFill>
                <a:sysClr val="windowText" lastClr="000000"/>
              </a:solidFill>
            </a:rPr>
            <a:t>If you need additional categories or subcategories, go to SavvySpreadsheets.com to learn about your options.</a:t>
          </a:r>
        </a:p>
      </xdr:txBody>
    </xdr:sp>
    <xdr:clientData/>
  </xdr:twoCellAnchor>
  <xdr:twoCellAnchor>
    <xdr:from>
      <xdr:col>7</xdr:col>
      <xdr:colOff>0</xdr:colOff>
      <xdr:row>4</xdr:row>
      <xdr:rowOff>0</xdr:rowOff>
    </xdr:from>
    <xdr:to>
      <xdr:col>13</xdr:col>
      <xdr:colOff>0</xdr:colOff>
      <xdr:row>8</xdr:row>
      <xdr:rowOff>66675</xdr:rowOff>
    </xdr:to>
    <xdr:sp macro="" textlink="">
      <xdr:nvSpPr>
        <xdr:cNvPr id="7" name="Line Callout 1 6"/>
        <xdr:cNvSpPr/>
      </xdr:nvSpPr>
      <xdr:spPr>
        <a:xfrm>
          <a:off x="5915025" y="676275"/>
          <a:ext cx="6010275" cy="866775"/>
        </a:xfrm>
        <a:prstGeom prst="borderCallout1">
          <a:avLst>
            <a:gd name="adj1" fmla="val 51183"/>
            <a:gd name="adj2" fmla="val -40"/>
            <a:gd name="adj3" fmla="val 17770"/>
            <a:gd name="adj4" fmla="val -14354"/>
          </a:avLst>
        </a:prstGeom>
        <a:solidFill>
          <a:schemeClr val="bg1"/>
        </a:solidFill>
        <a:ln>
          <a:solidFill>
            <a:schemeClr val="dk1">
              <a:shade val="95000"/>
              <a:satMod val="105000"/>
            </a:schemeClr>
          </a:solidFill>
          <a:headEnd type="arrow"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US" sz="1100" b="1" baseline="0">
              <a:solidFill>
                <a:sysClr val="windowText" lastClr="000000"/>
              </a:solidFill>
            </a:rPr>
            <a:t>TIPS:</a:t>
          </a:r>
        </a:p>
        <a:p>
          <a:pPr marL="228600" indent="-228600" algn="l">
            <a:buFont typeface="+mj-lt"/>
            <a:buAutoNum type="alphaLcParenR"/>
          </a:pPr>
          <a:r>
            <a:rPr lang="en-US" sz="1100" b="0" baseline="0">
              <a:solidFill>
                <a:sysClr val="windowText" lastClr="000000"/>
              </a:solidFill>
            </a:rPr>
            <a:t>Some parts of this spreadsheet have been protected to prevent accidental changes.  </a:t>
          </a:r>
        </a:p>
        <a:p>
          <a:pPr marL="228600" indent="-228600" algn="l">
            <a:buFont typeface="+mj-lt"/>
            <a:buAutoNum type="alphaLcParenR"/>
          </a:pPr>
          <a:r>
            <a:rPr lang="en-US" sz="1100" b="0" baseline="0">
              <a:solidFill>
                <a:sysClr val="windowText" lastClr="000000"/>
              </a:solidFill>
            </a:rPr>
            <a:t>If you want to unprotect this spreadsheet for customization purposes, go to SavvySpreadsheets.com to learn how.</a:t>
          </a:r>
        </a:p>
      </xdr:txBody>
    </xdr:sp>
    <xdr:clientData/>
  </xdr:twoCellAnchor>
  <xdr:twoCellAnchor>
    <xdr:from>
      <xdr:col>11</xdr:col>
      <xdr:colOff>533399</xdr:colOff>
      <xdr:row>7</xdr:row>
      <xdr:rowOff>76200</xdr:rowOff>
    </xdr:from>
    <xdr:to>
      <xdr:col>12</xdr:col>
      <xdr:colOff>1390649</xdr:colOff>
      <xdr:row>8</xdr:row>
      <xdr:rowOff>19050</xdr:rowOff>
    </xdr:to>
    <xdr:sp macro="" textlink="">
      <xdr:nvSpPr>
        <xdr:cNvPr id="10" name="TextBox 9">
          <a:hlinkClick xmlns:r="http://schemas.openxmlformats.org/officeDocument/2006/relationships" r:id="rId1"/>
        </xdr:cNvPr>
        <xdr:cNvSpPr txBox="1"/>
      </xdr:nvSpPr>
      <xdr:spPr>
        <a:xfrm>
          <a:off x="9934574" y="1352550"/>
          <a:ext cx="1952625" cy="142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rgbClr val="0000FF"/>
              </a:solidFill>
            </a:rPr>
            <a:t>Go to SavvySpreadsheets.com</a:t>
          </a:r>
        </a:p>
      </xdr:txBody>
    </xdr:sp>
    <xdr:clientData/>
  </xdr:twoCellAnchor>
  <xdr:twoCellAnchor>
    <xdr:from>
      <xdr:col>11</xdr:col>
      <xdr:colOff>533400</xdr:colOff>
      <xdr:row>25</xdr:row>
      <xdr:rowOff>117473</xdr:rowOff>
    </xdr:from>
    <xdr:to>
      <xdr:col>12</xdr:col>
      <xdr:colOff>1390650</xdr:colOff>
      <xdr:row>26</xdr:row>
      <xdr:rowOff>60323</xdr:rowOff>
    </xdr:to>
    <xdr:sp macro="" textlink="">
      <xdr:nvSpPr>
        <xdr:cNvPr id="13" name="TextBox 12">
          <a:hlinkClick xmlns:r="http://schemas.openxmlformats.org/officeDocument/2006/relationships" r:id="rId1"/>
        </xdr:cNvPr>
        <xdr:cNvSpPr txBox="1"/>
      </xdr:nvSpPr>
      <xdr:spPr>
        <a:xfrm>
          <a:off x="9934575" y="4994273"/>
          <a:ext cx="1952625" cy="142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rgbClr val="0000FF"/>
              </a:solidFill>
            </a:rPr>
            <a:t>Go to SavvySpreadsheets.com</a:t>
          </a:r>
        </a:p>
      </xdr:txBody>
    </xdr:sp>
    <xdr:clientData/>
  </xdr:twoCellAnchor>
  <xdr:twoCellAnchor>
    <xdr:from>
      <xdr:col>11</xdr:col>
      <xdr:colOff>581025</xdr:colOff>
      <xdr:row>51</xdr:row>
      <xdr:rowOff>19050</xdr:rowOff>
    </xdr:from>
    <xdr:to>
      <xdr:col>13</xdr:col>
      <xdr:colOff>9525</xdr:colOff>
      <xdr:row>51</xdr:row>
      <xdr:rowOff>161925</xdr:rowOff>
    </xdr:to>
    <xdr:sp macro="" textlink="">
      <xdr:nvSpPr>
        <xdr:cNvPr id="14" name="TextBox 13">
          <a:hlinkClick xmlns:r="http://schemas.openxmlformats.org/officeDocument/2006/relationships" r:id="rId1"/>
        </xdr:cNvPr>
        <xdr:cNvSpPr txBox="1"/>
      </xdr:nvSpPr>
      <xdr:spPr>
        <a:xfrm>
          <a:off x="9982200" y="9496425"/>
          <a:ext cx="1952625" cy="142875"/>
        </a:xfrm>
        <a:prstGeom prst="rect">
          <a:avLst/>
        </a:prstGeom>
        <a:solidFill>
          <a:schemeClr val="bg2"/>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rgbClr val="0000FF"/>
              </a:solidFill>
            </a:rPr>
            <a:t>Go to SavvySpreadsheets.com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xdr:colOff>
      <xdr:row>50</xdr:row>
      <xdr:rowOff>0</xdr:rowOff>
    </xdr:from>
    <xdr:to>
      <xdr:col>17</xdr:col>
      <xdr:colOff>1</xdr:colOff>
      <xdr:row>67</xdr:row>
      <xdr:rowOff>104774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95249</xdr:rowOff>
    </xdr:from>
    <xdr:to>
      <xdr:col>13</xdr:col>
      <xdr:colOff>0</xdr:colOff>
      <xdr:row>27</xdr:row>
      <xdr:rowOff>19050</xdr:rowOff>
    </xdr:to>
    <xdr:sp macro="" textlink="">
      <xdr:nvSpPr>
        <xdr:cNvPr id="4" name="Line Callout 1 3"/>
        <xdr:cNvSpPr/>
      </xdr:nvSpPr>
      <xdr:spPr>
        <a:xfrm>
          <a:off x="8401050" y="1371599"/>
          <a:ext cx="3295650" cy="3924301"/>
        </a:xfrm>
        <a:prstGeom prst="borderCallout1">
          <a:avLst>
            <a:gd name="adj1" fmla="val 51183"/>
            <a:gd name="adj2" fmla="val -40"/>
            <a:gd name="adj3" fmla="val -2818"/>
            <a:gd name="adj4" fmla="val -19557"/>
          </a:avLst>
        </a:prstGeom>
        <a:solidFill>
          <a:schemeClr val="bg1"/>
        </a:solidFill>
        <a:ln>
          <a:solidFill>
            <a:schemeClr val="dk1">
              <a:shade val="95000"/>
              <a:satMod val="105000"/>
            </a:schemeClr>
          </a:solidFill>
          <a:headEnd type="arrow"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US" sz="1100" b="1" baseline="0">
              <a:solidFill>
                <a:sysClr val="windowText" lastClr="000000"/>
              </a:solidFill>
            </a:rPr>
            <a:t>TIPS on ENTERING EXPENSES:</a:t>
          </a:r>
        </a:p>
        <a:p>
          <a:pPr marL="228600" indent="-228600" algn="l">
            <a:buFont typeface="+mj-lt"/>
            <a:buAutoNum type="alphaLcParenR"/>
          </a:pPr>
          <a:r>
            <a:rPr lang="en-US" sz="1100" b="0" baseline="0">
              <a:solidFill>
                <a:sysClr val="windowText" lastClr="000000"/>
              </a:solidFill>
            </a:rPr>
            <a:t>The first row has been populated with an example.  Type over this with the Date, Description, and Amount of your first expense.</a:t>
          </a:r>
        </a:p>
        <a:p>
          <a:pPr marL="228600" indent="-228600" algn="l">
            <a:buFont typeface="+mj-lt"/>
            <a:buAutoNum type="alphaLcParenR"/>
          </a:pPr>
          <a:r>
            <a:rPr lang="en-US" sz="1100" b="0" baseline="0">
              <a:solidFill>
                <a:sysClr val="windowText" lastClr="000000"/>
              </a:solidFill>
            </a:rPr>
            <a:t>When you click on the cell for Category, a small arrow box should pop up next to it.  Click on the arrow box to reveal the drop-down menu and select the category.  You can also type in the category, but just make sure it's one of the categories you entered in Step 3.</a:t>
          </a:r>
        </a:p>
        <a:p>
          <a:pPr marL="228600" indent="-228600" algn="l">
            <a:buFont typeface="+mj-lt"/>
            <a:buAutoNum type="alphaLcParenR"/>
          </a:pPr>
          <a:r>
            <a:rPr lang="en-US" sz="1100" b="0" baseline="0">
              <a:solidFill>
                <a:sysClr val="windowText" lastClr="000000"/>
              </a:solidFill>
            </a:rPr>
            <a:t>Enter your second expense on the next row, just below the first one.  Continue to add expenses, one just below the other.  The table will grow automatically as you add rows.</a:t>
          </a:r>
        </a:p>
        <a:p>
          <a:pPr marL="228600" indent="-228600" algn="l">
            <a:buFont typeface="+mj-lt"/>
            <a:buAutoNum type="alphaLcParenR"/>
          </a:pPr>
          <a:r>
            <a:rPr lang="en-US" sz="1100" b="0" baseline="0">
              <a:solidFill>
                <a:sysClr val="windowText" lastClr="000000"/>
              </a:solidFill>
            </a:rPr>
            <a:t>You don't have to enter your expenses in consecutive order.</a:t>
          </a:r>
        </a:p>
        <a:p>
          <a:pPr marL="228600" indent="-228600" algn="l">
            <a:buFont typeface="+mj-lt"/>
            <a:buAutoNum type="alphaLcParenR"/>
          </a:pPr>
          <a:r>
            <a:rPr lang="en-US" sz="1100" b="0" baseline="0">
              <a:solidFill>
                <a:sysClr val="windowText" lastClr="000000"/>
              </a:solidFill>
            </a:rPr>
            <a:t>You can enter negative amounts for credits and refunds.</a:t>
          </a:r>
        </a:p>
        <a:p>
          <a:pPr marL="228600" indent="-228600" algn="l">
            <a:buFont typeface="+mj-lt"/>
            <a:buAutoNum type="alphaLcParenR"/>
          </a:pPr>
          <a:r>
            <a:rPr lang="en-US" sz="1100" b="0" baseline="0">
              <a:solidFill>
                <a:sysClr val="windowText" lastClr="000000"/>
              </a:solidFill>
            </a:rPr>
            <a:t>Remember to include tax and tip when tracking your expenses.  Use the calculator above to help you calculate tax.</a:t>
          </a:r>
        </a:p>
      </xdr:txBody>
    </xdr:sp>
    <xdr:clientData/>
  </xdr:twoCellAnchor>
  <xdr:twoCellAnchor>
    <xdr:from>
      <xdr:col>8</xdr:col>
      <xdr:colOff>0</xdr:colOff>
      <xdr:row>29</xdr:row>
      <xdr:rowOff>0</xdr:rowOff>
    </xdr:from>
    <xdr:to>
      <xdr:col>13</xdr:col>
      <xdr:colOff>0</xdr:colOff>
      <xdr:row>40</xdr:row>
      <xdr:rowOff>152400</xdr:rowOff>
    </xdr:to>
    <xdr:sp macro="" textlink="">
      <xdr:nvSpPr>
        <xdr:cNvPr id="7" name="Line Callout 1 6"/>
        <xdr:cNvSpPr/>
      </xdr:nvSpPr>
      <xdr:spPr>
        <a:xfrm>
          <a:off x="8401050" y="5676900"/>
          <a:ext cx="3295650" cy="2352675"/>
        </a:xfrm>
        <a:prstGeom prst="borderCallout1">
          <a:avLst>
            <a:gd name="adj1" fmla="val 51183"/>
            <a:gd name="adj2" fmla="val -40"/>
            <a:gd name="adj3" fmla="val -13339"/>
            <a:gd name="adj4" fmla="val -482"/>
          </a:avLst>
        </a:prstGeom>
        <a:solidFill>
          <a:schemeClr val="bg1"/>
        </a:solidFill>
        <a:ln>
          <a:solidFill>
            <a:schemeClr val="dk1">
              <a:shade val="95000"/>
              <a:satMod val="105000"/>
            </a:schemeClr>
          </a:solidFill>
          <a:headEnd type="arrow"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US" sz="1100" b="1" baseline="0">
              <a:solidFill>
                <a:sysClr val="windowText" lastClr="000000"/>
              </a:solidFill>
            </a:rPr>
            <a:t>TIPS on ANALYZING EXPENSES</a:t>
          </a:r>
        </a:p>
        <a:p>
          <a:pPr marL="228600" indent="-228600" algn="l">
            <a:buFont typeface="+mj-lt"/>
            <a:buAutoNum type="alphaLcParenR"/>
          </a:pPr>
          <a:r>
            <a:rPr lang="en-US" sz="1100" b="0" baseline="0">
              <a:solidFill>
                <a:sysClr val="windowText" lastClr="000000"/>
              </a:solidFill>
            </a:rPr>
            <a:t>You can filter for a particular Date, Description, Amount, or Category, by clicking on the small down arrow boxes on the table headers.</a:t>
          </a:r>
        </a:p>
        <a:p>
          <a:pPr marL="228600" indent="-228600" algn="l">
            <a:buFont typeface="+mj-lt"/>
            <a:buAutoNum type="alphaLcParenR"/>
          </a:pPr>
          <a:r>
            <a:rPr lang="en-US" sz="1100" b="0" baseline="0">
              <a:solidFill>
                <a:sysClr val="windowText" lastClr="000000"/>
              </a:solidFill>
            </a:rPr>
            <a:t>You can also sort these by using the same small down arrow boxes.</a:t>
          </a:r>
        </a:p>
        <a:p>
          <a:pPr marL="228600" indent="-228600" algn="l">
            <a:buFont typeface="+mj-lt"/>
            <a:buAutoNum type="alphaLcParenR"/>
          </a:pPr>
          <a:r>
            <a:rPr lang="en-US" sz="1100" b="0" baseline="0">
              <a:solidFill>
                <a:sysClr val="windowText" lastClr="000000"/>
              </a:solidFill>
            </a:rPr>
            <a:t>If a category is showing up in RED, it's because it doesn't match one of the categories from Step 3.  Rename it by selecting from the drop-down menu.  If you have a lot of RED categories, go to SavvySpreadsheets.com for tips on how to change these quickly with just a few steps.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295275</xdr:colOff>
      <xdr:row>6</xdr:row>
      <xdr:rowOff>0</xdr:rowOff>
    </xdr:from>
    <xdr:to>
      <xdr:col>14</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xpenses" displayName="Expenses" ref="B7:F8" totalsRowShown="0" headerRowDxfId="47" dataDxfId="45" headerRowBorderDxfId="46" tableBorderDxfId="44">
  <autoFilter ref="B7:F8"/>
  <sortState ref="B7:F11">
    <sortCondition ref="B6:B72"/>
  </sortState>
  <tableColumns count="5">
    <tableColumn id="1" name="DATE" dataDxfId="43"/>
    <tableColumn id="2" name="DESCRIPTION" dataDxfId="42"/>
    <tableColumn id="3" name="AMOUNT" dataDxfId="41"/>
    <tableColumn id="4" name="CATEGORY" dataDxfId="40"/>
    <tableColumn id="5" name="MONTH" dataDxfId="39">
      <calculatedColumnFormula>UPPER(TEXT(B8,"mmmm"))</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2"/>
    <pageSetUpPr fitToPage="1"/>
  </sheetPr>
  <dimension ref="A1:M55"/>
  <sheetViews>
    <sheetView tabSelected="1" showRuler="0" zoomScaleNormal="100" workbookViewId="0"/>
  </sheetViews>
  <sheetFormatPr defaultColWidth="8.85546875" defaultRowHeight="15.95" customHeight="1" x14ac:dyDescent="0.25"/>
  <cols>
    <col min="1" max="1" width="1.85546875" style="13" customWidth="1"/>
    <col min="2" max="2" width="10.7109375" style="13" customWidth="1"/>
    <col min="3" max="3" width="5.42578125" style="13" customWidth="1"/>
    <col min="4" max="6" width="19.28515625" style="13" customWidth="1"/>
    <col min="7" max="7" width="12.85546875" style="13" customWidth="1"/>
    <col min="8" max="8" width="4.7109375" style="13" customWidth="1"/>
    <col min="9" max="11" width="15.85546875" style="13" customWidth="1"/>
    <col min="12" max="12" width="16.42578125" style="13" customWidth="1"/>
    <col min="13" max="13" width="21.42578125" style="13" customWidth="1"/>
    <col min="14" max="14" width="1.85546875" style="13" customWidth="1"/>
    <col min="15" max="16384" width="8.85546875" style="13"/>
  </cols>
  <sheetData>
    <row r="1" spans="1:13" ht="6" customHeight="1" x14ac:dyDescent="0.25"/>
    <row r="2" spans="1:13" s="2" customFormat="1" ht="15.95" customHeight="1" x14ac:dyDescent="0.25">
      <c r="A2" s="1"/>
      <c r="B2" s="233" t="s">
        <v>0</v>
      </c>
      <c r="C2" s="233"/>
      <c r="D2" s="233"/>
      <c r="E2" s="233"/>
      <c r="G2" s="1"/>
      <c r="H2" s="1"/>
      <c r="I2" s="1"/>
      <c r="J2" s="1"/>
      <c r="K2" s="1"/>
      <c r="L2" s="1"/>
      <c r="M2" s="6">
        <f ca="1">TODAY()</f>
        <v>41406</v>
      </c>
    </row>
    <row r="3" spans="1:13" s="2" customFormat="1" ht="15.95" customHeight="1" x14ac:dyDescent="0.25">
      <c r="A3" s="1"/>
      <c r="B3" s="233"/>
      <c r="C3" s="233"/>
      <c r="D3" s="233"/>
      <c r="E3" s="233"/>
      <c r="G3" s="1"/>
      <c r="H3" s="1"/>
      <c r="I3" s="1"/>
      <c r="J3" s="1"/>
      <c r="K3" s="1"/>
      <c r="L3" s="1"/>
      <c r="M3" s="6"/>
    </row>
    <row r="4" spans="1:13" ht="15.95" customHeight="1" x14ac:dyDescent="0.25">
      <c r="D4" s="24"/>
      <c r="E4" s="24"/>
      <c r="F4" s="24"/>
      <c r="G4" s="24"/>
      <c r="H4" s="24"/>
      <c r="I4" s="24"/>
      <c r="J4" s="24"/>
      <c r="K4" s="24"/>
      <c r="L4" s="24"/>
      <c r="M4" s="24"/>
    </row>
    <row r="5" spans="1:13" ht="15.95" customHeight="1" x14ac:dyDescent="0.25">
      <c r="B5" s="130" t="s">
        <v>13</v>
      </c>
      <c r="C5" s="131"/>
      <c r="D5" s="223" t="s">
        <v>69</v>
      </c>
      <c r="E5" s="223"/>
      <c r="F5" s="223"/>
      <c r="G5" s="24"/>
      <c r="H5" s="24"/>
      <c r="I5" s="24"/>
      <c r="J5" s="24"/>
      <c r="K5" s="24"/>
      <c r="L5" s="24"/>
      <c r="M5" s="24"/>
    </row>
    <row r="6" spans="1:13" ht="15.95" customHeight="1" x14ac:dyDescent="0.25">
      <c r="B6" s="27"/>
      <c r="D6" s="129"/>
      <c r="E6" s="129"/>
      <c r="F6" s="129"/>
      <c r="G6" s="129"/>
      <c r="H6" s="129"/>
      <c r="I6" s="129"/>
      <c r="J6" s="129"/>
      <c r="K6" s="129"/>
      <c r="L6" s="129"/>
      <c r="M6" s="129"/>
    </row>
    <row r="7" spans="1:13" ht="15.95" customHeight="1" x14ac:dyDescent="0.25">
      <c r="B7" s="130" t="s">
        <v>1</v>
      </c>
      <c r="C7" s="223" t="s">
        <v>83</v>
      </c>
      <c r="D7" s="223"/>
      <c r="E7" s="223"/>
      <c r="F7" s="223"/>
      <c r="G7" s="129"/>
      <c r="H7" s="129"/>
      <c r="I7" s="129"/>
      <c r="J7" s="129"/>
      <c r="K7" s="129"/>
      <c r="L7" s="129"/>
    </row>
    <row r="8" spans="1:13" ht="15.95" customHeight="1" thickBot="1" x14ac:dyDescent="0.3">
      <c r="B8" s="131"/>
      <c r="C8" s="223"/>
      <c r="D8" s="223"/>
      <c r="E8" s="223"/>
      <c r="F8" s="223"/>
      <c r="G8" s="129"/>
      <c r="H8" s="129"/>
      <c r="I8" s="129"/>
      <c r="J8" s="129"/>
      <c r="K8" s="129"/>
      <c r="L8" s="129"/>
    </row>
    <row r="9" spans="1:13" ht="15.95" customHeight="1" thickBot="1" x14ac:dyDescent="0.3">
      <c r="D9" s="24"/>
      <c r="E9" s="25" t="s">
        <v>23</v>
      </c>
      <c r="F9" s="26" t="s">
        <v>47</v>
      </c>
      <c r="G9" s="24"/>
      <c r="H9" s="129"/>
      <c r="I9" s="129"/>
      <c r="J9" s="129"/>
      <c r="K9" s="129"/>
      <c r="L9" s="129"/>
    </row>
    <row r="10" spans="1:13" ht="15.95" customHeight="1" thickBot="1" x14ac:dyDescent="0.3">
      <c r="E10" s="134" t="s">
        <v>65</v>
      </c>
      <c r="F10" s="135">
        <v>2012</v>
      </c>
      <c r="H10" s="129"/>
      <c r="I10" s="129"/>
      <c r="J10" s="129"/>
      <c r="K10" s="129"/>
      <c r="L10" s="129"/>
      <c r="M10" s="129"/>
    </row>
    <row r="11" spans="1:13" ht="15.95" customHeight="1" x14ac:dyDescent="0.25">
      <c r="H11" s="129"/>
      <c r="I11" s="129"/>
      <c r="J11" s="129"/>
      <c r="K11" s="129"/>
      <c r="L11" s="129"/>
      <c r="M11" s="129"/>
    </row>
    <row r="12" spans="1:13" ht="15.95" customHeight="1" thickBot="1" x14ac:dyDescent="0.3">
      <c r="G12" s="28"/>
      <c r="H12" s="129"/>
      <c r="I12" s="129"/>
      <c r="J12" s="129"/>
      <c r="K12" s="129"/>
      <c r="L12" s="129"/>
      <c r="M12" s="129"/>
    </row>
    <row r="13" spans="1:13" ht="15.95" customHeight="1" thickBot="1" x14ac:dyDescent="0.3">
      <c r="B13" s="130" t="s">
        <v>5</v>
      </c>
      <c r="C13" s="224" t="s">
        <v>12</v>
      </c>
      <c r="D13" s="224"/>
      <c r="E13" s="225"/>
      <c r="F13" s="136">
        <v>2600</v>
      </c>
      <c r="G13" s="29"/>
    </row>
    <row r="14" spans="1:13" ht="15.95" customHeight="1" thickBot="1" x14ac:dyDescent="0.3">
      <c r="G14" s="28"/>
      <c r="H14" s="30"/>
      <c r="I14" s="28"/>
      <c r="J14" s="28"/>
      <c r="K14" s="28"/>
      <c r="L14" s="28"/>
      <c r="M14" s="28"/>
    </row>
    <row r="15" spans="1:13" ht="15.95" customHeight="1" thickBot="1" x14ac:dyDescent="0.3">
      <c r="B15" s="130" t="s">
        <v>17</v>
      </c>
      <c r="C15" s="222" t="s">
        <v>40</v>
      </c>
      <c r="D15" s="222"/>
      <c r="E15" s="222"/>
      <c r="F15" s="222"/>
      <c r="G15" s="28"/>
      <c r="I15" s="228" t="s">
        <v>2</v>
      </c>
      <c r="J15" s="229"/>
      <c r="K15" s="230"/>
    </row>
    <row r="16" spans="1:13" ht="15.95" customHeight="1" x14ac:dyDescent="0.25">
      <c r="B16" s="131"/>
      <c r="C16" s="222"/>
      <c r="D16" s="222"/>
      <c r="E16" s="222"/>
      <c r="F16" s="222"/>
      <c r="G16" s="28"/>
      <c r="I16" s="14" t="s">
        <v>8</v>
      </c>
      <c r="J16" s="15" t="s">
        <v>67</v>
      </c>
      <c r="K16" s="16" t="s">
        <v>10</v>
      </c>
    </row>
    <row r="17" spans="3:13" ht="15.95" customHeight="1" thickBot="1" x14ac:dyDescent="0.3">
      <c r="C17" s="32"/>
      <c r="D17" s="32"/>
      <c r="E17" s="32"/>
      <c r="F17" s="32"/>
      <c r="G17" s="28"/>
      <c r="I17" s="17" t="s">
        <v>9</v>
      </c>
      <c r="J17" s="18" t="s">
        <v>21</v>
      </c>
      <c r="K17" s="19" t="s">
        <v>11</v>
      </c>
    </row>
    <row r="18" spans="3:13" ht="15.95" customHeight="1" thickBot="1" x14ac:dyDescent="0.3">
      <c r="C18" s="7"/>
      <c r="D18" s="8" t="s">
        <v>14</v>
      </c>
      <c r="E18" s="9"/>
      <c r="F18" s="10" t="s">
        <v>6</v>
      </c>
      <c r="G18" s="29"/>
      <c r="I18" s="20" t="s">
        <v>4</v>
      </c>
      <c r="J18" s="139"/>
      <c r="K18" s="21" t="str">
        <f>IF(J18&gt;0,ROUND(J18*52/12,2),"")</f>
        <v/>
      </c>
      <c r="L18" s="29" t="str">
        <f>IF(K18="",""," Enter this in Step 2.")</f>
        <v/>
      </c>
      <c r="M18" s="28"/>
    </row>
    <row r="19" spans="3:13" ht="15.95" customHeight="1" thickBot="1" x14ac:dyDescent="0.3">
      <c r="C19" s="33">
        <v>1</v>
      </c>
      <c r="D19" s="231" t="s">
        <v>15</v>
      </c>
      <c r="E19" s="232"/>
      <c r="F19" s="137">
        <v>1000</v>
      </c>
      <c r="G19" s="29"/>
      <c r="I19" s="22" t="s">
        <v>3</v>
      </c>
      <c r="J19" s="140">
        <v>1200</v>
      </c>
      <c r="K19" s="23">
        <f>IF(J19&gt;0,ROUND(J19*26/12,2),"")</f>
        <v>2600</v>
      </c>
      <c r="L19" s="13" t="str">
        <f>IF(K19="",""," Enter this in Step 2.")</f>
        <v xml:space="preserve"> Enter this in Step 2.</v>
      </c>
    </row>
    <row r="20" spans="3:13" ht="15.95" customHeight="1" x14ac:dyDescent="0.25">
      <c r="C20" s="20">
        <v>2</v>
      </c>
      <c r="D20" s="226" t="s">
        <v>16</v>
      </c>
      <c r="E20" s="227"/>
      <c r="F20" s="138">
        <v>150</v>
      </c>
      <c r="G20" s="29"/>
    </row>
    <row r="21" spans="3:13" ht="15.95" customHeight="1" x14ac:dyDescent="0.25">
      <c r="C21" s="20">
        <v>3</v>
      </c>
      <c r="D21" s="226" t="s">
        <v>35</v>
      </c>
      <c r="E21" s="227"/>
      <c r="F21" s="138">
        <v>500</v>
      </c>
      <c r="G21" s="29"/>
    </row>
    <row r="22" spans="3:13" ht="15.95" customHeight="1" x14ac:dyDescent="0.25">
      <c r="C22" s="20">
        <v>4</v>
      </c>
      <c r="D22" s="226" t="s">
        <v>36</v>
      </c>
      <c r="E22" s="227"/>
      <c r="F22" s="138">
        <v>200</v>
      </c>
      <c r="G22" s="29"/>
    </row>
    <row r="23" spans="3:13" ht="15.95" customHeight="1" x14ac:dyDescent="0.25">
      <c r="C23" s="20">
        <v>5</v>
      </c>
      <c r="D23" s="226" t="s">
        <v>37</v>
      </c>
      <c r="E23" s="227"/>
      <c r="F23" s="138">
        <v>150</v>
      </c>
      <c r="G23" s="29"/>
    </row>
    <row r="24" spans="3:13" ht="15.95" customHeight="1" x14ac:dyDescent="0.25">
      <c r="C24" s="20">
        <v>6</v>
      </c>
      <c r="D24" s="226" t="s">
        <v>41</v>
      </c>
      <c r="E24" s="227"/>
      <c r="F24" s="138">
        <v>50</v>
      </c>
      <c r="G24" s="29"/>
    </row>
    <row r="25" spans="3:13" ht="15.95" customHeight="1" x14ac:dyDescent="0.25">
      <c r="C25" s="20">
        <v>7</v>
      </c>
      <c r="D25" s="226" t="s">
        <v>38</v>
      </c>
      <c r="E25" s="227"/>
      <c r="F25" s="138">
        <v>100</v>
      </c>
      <c r="G25" s="29"/>
    </row>
    <row r="26" spans="3:13" ht="15.95" customHeight="1" x14ac:dyDescent="0.25">
      <c r="C26" s="20">
        <v>8</v>
      </c>
      <c r="D26" s="226" t="s">
        <v>44</v>
      </c>
      <c r="E26" s="227"/>
      <c r="F26" s="138">
        <v>100</v>
      </c>
      <c r="G26" s="29"/>
    </row>
    <row r="27" spans="3:13" ht="15.95" customHeight="1" x14ac:dyDescent="0.25">
      <c r="C27" s="20">
        <v>9</v>
      </c>
      <c r="D27" s="226" t="s">
        <v>39</v>
      </c>
      <c r="E27" s="227"/>
      <c r="F27" s="138">
        <v>150</v>
      </c>
      <c r="G27" s="29"/>
    </row>
    <row r="28" spans="3:13" ht="15.95" customHeight="1" thickBot="1" x14ac:dyDescent="0.3">
      <c r="C28" s="20">
        <v>10</v>
      </c>
      <c r="D28" s="234"/>
      <c r="E28" s="235"/>
      <c r="F28" s="138"/>
      <c r="G28" s="29"/>
    </row>
    <row r="29" spans="3:13" ht="15.95" customHeight="1" thickBot="1" x14ac:dyDescent="0.3">
      <c r="C29" s="7"/>
      <c r="D29" s="236" t="s">
        <v>7</v>
      </c>
      <c r="E29" s="237"/>
      <c r="F29" s="11">
        <f>SUM(F19:F28)</f>
        <v>2400</v>
      </c>
      <c r="G29" s="29"/>
      <c r="I29" s="24"/>
      <c r="J29" s="24"/>
      <c r="K29" s="24"/>
      <c r="L29" s="24"/>
      <c r="M29" s="24"/>
    </row>
    <row r="30" spans="3:13" ht="15.95" customHeight="1" x14ac:dyDescent="0.25">
      <c r="G30" s="28"/>
      <c r="I30" s="31"/>
      <c r="J30" s="31"/>
      <c r="K30" s="31"/>
      <c r="L30" s="31"/>
      <c r="M30" s="31"/>
    </row>
    <row r="31" spans="3:13" ht="15.95" customHeight="1" x14ac:dyDescent="0.25">
      <c r="C31" s="223" t="str">
        <f>IF(F29&gt;F13,"You are already planning to spend more than you make!  You might want to go back and lower some of your budget numbers.","Your budget setup is done!  Your budgeted savings are "&amp;DOLLAR(F13-F29,2)&amp;" (the difference between your net income and budgeted spending). ")</f>
        <v xml:space="preserve">Your budget setup is done!  Your budgeted savings are $200.00 (the difference between your net income and budgeted spending). </v>
      </c>
      <c r="D31" s="223"/>
      <c r="E31" s="223"/>
      <c r="F31" s="223"/>
      <c r="G31" s="28"/>
      <c r="I31" s="31"/>
      <c r="J31" s="31"/>
      <c r="K31" s="31"/>
      <c r="L31" s="31"/>
      <c r="M31" s="31"/>
    </row>
    <row r="32" spans="3:13" ht="15.95" customHeight="1" x14ac:dyDescent="0.25">
      <c r="C32" s="223"/>
      <c r="D32" s="223"/>
      <c r="E32" s="223"/>
      <c r="F32" s="223"/>
      <c r="G32" s="28"/>
      <c r="I32" s="31"/>
      <c r="J32" s="31"/>
      <c r="K32" s="31"/>
      <c r="L32" s="31"/>
      <c r="M32" s="31"/>
    </row>
    <row r="33" spans="2:13" ht="15.95" customHeight="1" x14ac:dyDescent="0.25">
      <c r="G33" s="28"/>
      <c r="I33" s="31"/>
      <c r="J33" s="31"/>
      <c r="K33" s="31"/>
      <c r="L33" s="31"/>
      <c r="M33" s="31"/>
    </row>
    <row r="34" spans="2:13" ht="15.95" customHeight="1" x14ac:dyDescent="0.25">
      <c r="B34" s="130" t="s">
        <v>42</v>
      </c>
      <c r="C34" s="223" t="s">
        <v>81</v>
      </c>
      <c r="D34" s="223"/>
      <c r="E34" s="223"/>
      <c r="F34" s="223"/>
      <c r="H34" s="28"/>
      <c r="I34" s="31"/>
      <c r="J34" s="31"/>
      <c r="K34" s="31"/>
      <c r="L34" s="31"/>
      <c r="M34" s="31"/>
    </row>
    <row r="35" spans="2:13" ht="15.95" customHeight="1" x14ac:dyDescent="0.25">
      <c r="B35" s="131"/>
      <c r="C35" s="223"/>
      <c r="D35" s="223"/>
      <c r="E35" s="223"/>
      <c r="F35" s="223"/>
    </row>
    <row r="36" spans="2:13" ht="15.95" customHeight="1" x14ac:dyDescent="0.25">
      <c r="C36" s="220" t="str">
        <f>HYPERLINK("#'expenses'!$B"&amp;COUNT(EXPENSES!$D:$D)+8,"Go to EXPENSES ")</f>
        <v xml:space="preserve">Go to EXPENSES </v>
      </c>
      <c r="D36" s="221"/>
    </row>
    <row r="38" spans="2:13" ht="15.95" customHeight="1" x14ac:dyDescent="0.25">
      <c r="B38" s="130" t="s">
        <v>46</v>
      </c>
      <c r="C38" s="223" t="s">
        <v>68</v>
      </c>
      <c r="D38" s="223"/>
      <c r="E38" s="223"/>
      <c r="F38" s="223"/>
    </row>
    <row r="39" spans="2:13" ht="15.95" customHeight="1" x14ac:dyDescent="0.25">
      <c r="B39" s="131"/>
      <c r="C39" s="223"/>
      <c r="D39" s="223"/>
      <c r="E39" s="223"/>
      <c r="F39" s="223"/>
    </row>
    <row r="40" spans="2:13" ht="15.95" customHeight="1" x14ac:dyDescent="0.25">
      <c r="B40" s="131"/>
      <c r="C40" s="223"/>
      <c r="D40" s="223"/>
      <c r="E40" s="223"/>
      <c r="F40" s="223"/>
    </row>
    <row r="41" spans="2:13" ht="15.95" customHeight="1" x14ac:dyDescent="0.25">
      <c r="C41" s="220" t="str">
        <f ca="1">HYPERLINK("#'"&amp;TEXT(SETUP!$M$2,"mmm")&amp;"'!$A$1","Go to CURRENT MONTH")</f>
        <v>Go to CURRENT MONTH</v>
      </c>
      <c r="D41" s="221"/>
      <c r="E41" s="219"/>
      <c r="F41" s="24"/>
    </row>
    <row r="43" spans="2:13" ht="15.95" customHeight="1" x14ac:dyDescent="0.25">
      <c r="B43" s="130" t="s">
        <v>66</v>
      </c>
      <c r="C43" s="223" t="s">
        <v>78</v>
      </c>
      <c r="D43" s="223"/>
      <c r="E43" s="223"/>
      <c r="F43" s="223"/>
    </row>
    <row r="44" spans="2:13" ht="15.95" customHeight="1" x14ac:dyDescent="0.25">
      <c r="B44" s="131"/>
      <c r="C44" s="223"/>
      <c r="D44" s="223"/>
      <c r="E44" s="223"/>
      <c r="F44" s="223"/>
    </row>
    <row r="45" spans="2:13" ht="15.95" customHeight="1" x14ac:dyDescent="0.25">
      <c r="B45" s="131"/>
      <c r="C45" s="220" t="str">
        <f>HYPERLINK("#'ytd'!$a$1","Go to YEAR-TO-DATE")</f>
        <v>Go to YEAR-TO-DATE</v>
      </c>
      <c r="D45" s="221"/>
      <c r="E45" s="173"/>
      <c r="F45" s="173"/>
    </row>
    <row r="47" spans="2:13" ht="15.95" customHeight="1" x14ac:dyDescent="0.25">
      <c r="B47" s="130" t="s">
        <v>77</v>
      </c>
      <c r="C47" s="223" t="s">
        <v>79</v>
      </c>
      <c r="D47" s="223"/>
      <c r="E47" s="223"/>
      <c r="F47" s="223"/>
    </row>
    <row r="48" spans="2:13" ht="15.95" customHeight="1" x14ac:dyDescent="0.25">
      <c r="B48" s="131"/>
      <c r="C48" s="223"/>
      <c r="D48" s="223"/>
      <c r="E48" s="223"/>
      <c r="F48" s="223"/>
    </row>
    <row r="49" spans="1:13" ht="15.95" customHeight="1" x14ac:dyDescent="0.25">
      <c r="A49" s="34"/>
      <c r="B49" s="131"/>
      <c r="C49" s="220" t="str">
        <f>HYPERLINK("#'summary'!$a$1","Go to ANNUAL SUMMARY")</f>
        <v>Go to ANNUAL SUMMARY</v>
      </c>
      <c r="D49" s="221"/>
      <c r="E49" s="219"/>
      <c r="F49" s="173"/>
      <c r="G49" s="34"/>
    </row>
    <row r="50" spans="1:13" ht="15.95" customHeight="1" x14ac:dyDescent="0.25">
      <c r="A50" s="34"/>
      <c r="B50" s="131"/>
      <c r="C50" s="182"/>
      <c r="D50" s="182"/>
      <c r="E50" s="182"/>
      <c r="F50" s="173"/>
      <c r="G50" s="34"/>
    </row>
    <row r="51" spans="1:13" ht="15.95" customHeight="1" x14ac:dyDescent="0.25">
      <c r="A51" s="34"/>
      <c r="F51" s="24"/>
      <c r="G51" s="34"/>
      <c r="H51" s="222" t="s">
        <v>80</v>
      </c>
      <c r="I51" s="222"/>
      <c r="J51" s="222"/>
      <c r="K51" s="222"/>
      <c r="L51" s="222"/>
      <c r="M51" s="222"/>
    </row>
    <row r="52" spans="1:13" ht="15.95" customHeight="1" x14ac:dyDescent="0.25">
      <c r="H52" s="222"/>
      <c r="I52" s="222"/>
      <c r="J52" s="222"/>
      <c r="K52" s="222"/>
      <c r="L52" s="222"/>
      <c r="M52" s="222"/>
    </row>
    <row r="53" spans="1:13" ht="15.95" customHeight="1" x14ac:dyDescent="0.25">
      <c r="B53" s="12"/>
      <c r="C53" s="12"/>
      <c r="D53" s="12"/>
      <c r="E53" s="12"/>
      <c r="F53" s="12"/>
    </row>
    <row r="54" spans="1:13" ht="15.95" customHeight="1" x14ac:dyDescent="0.25">
      <c r="M54" s="133" t="s">
        <v>84</v>
      </c>
    </row>
    <row r="55" spans="1:13" ht="15.95" customHeight="1" x14ac:dyDescent="0.25">
      <c r="M55" s="133" t="s">
        <v>74</v>
      </c>
    </row>
  </sheetData>
  <sheetProtection password="C4DC" sheet="1" objects="1" scenarios="1"/>
  <mergeCells count="27">
    <mergeCell ref="I15:K15"/>
    <mergeCell ref="C15:F16"/>
    <mergeCell ref="C34:F35"/>
    <mergeCell ref="D19:E19"/>
    <mergeCell ref="B2:E3"/>
    <mergeCell ref="D28:E28"/>
    <mergeCell ref="D29:E29"/>
    <mergeCell ref="C36:D36"/>
    <mergeCell ref="C38:F40"/>
    <mergeCell ref="C7:F8"/>
    <mergeCell ref="D5:F5"/>
    <mergeCell ref="C13:E13"/>
    <mergeCell ref="D25:E25"/>
    <mergeCell ref="D26:E26"/>
    <mergeCell ref="D27:E27"/>
    <mergeCell ref="D20:E20"/>
    <mergeCell ref="D21:E21"/>
    <mergeCell ref="D22:E22"/>
    <mergeCell ref="D23:E23"/>
    <mergeCell ref="D24:E24"/>
    <mergeCell ref="C31:F32"/>
    <mergeCell ref="C41:D41"/>
    <mergeCell ref="H51:M52"/>
    <mergeCell ref="C43:F44"/>
    <mergeCell ref="C45:D45"/>
    <mergeCell ref="C47:F48"/>
    <mergeCell ref="C49:D49"/>
  </mergeCells>
  <conditionalFormatting sqref="F29">
    <cfRule type="cellIs" dxfId="49" priority="1" operator="greaterThan">
      <formula>$F$13</formula>
    </cfRule>
  </conditionalFormatting>
  <dataValidations count="1">
    <dataValidation type="textLength" allowBlank="1" showInputMessage="1" showErrorMessage="1" error="Please enter the year as four digits." prompt="Enter the year as four digits." sqref="F10">
      <formula1>4</formula1>
      <formula2>4</formula2>
    </dataValidation>
  </dataValidations>
  <pageMargins left="0.25" right="0.25" top="0.25" bottom="0.25" header="0.3" footer="0.15"/>
  <pageSetup scale="71" fitToHeight="2" orientation="landscape" r:id="rId1"/>
  <headerFooter>
    <oddFooter>&amp;LSuper Basic Budget&amp;C&amp;A&amp;RPage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Please select the month from the drop-down menu." prompt="Select the month from the drop-down menu.">
          <x14:formula1>
            <xm:f>SUMMARY!$D$6:$O$6</xm:f>
          </x14:formula1>
          <xm:sqref>E10</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AUGUST</v>
      </c>
      <c r="C1" s="252" t="e">
        <f>LEFT(C2,FIND(" ",C2)-1)</f>
        <v>#VALUE!</v>
      </c>
      <c r="D1" s="252" t="e">
        <f>LEFT(D2,FIND(" ",D2)-1)</f>
        <v>#VALUE!</v>
      </c>
      <c r="E1" s="252" t="e">
        <f>LEFT(E2,FIND(" ",E2)-1)</f>
        <v>#VALUE!</v>
      </c>
    </row>
    <row r="2" spans="2:19" ht="15.95" customHeight="1" x14ac:dyDescent="0.25">
      <c r="B2" s="254" t="str">
        <f>SUMMARY!K6&amp;" "&amp;SUMMARY!K8</f>
        <v>AUGUST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17" priority="4">
      <formula>ISERROR(B11)</formula>
    </cfRule>
    <cfRule type="containsBlanks" dxfId="16" priority="6">
      <formula>LEN(TRIM(B11))=0</formula>
    </cfRule>
  </conditionalFormatting>
  <conditionalFormatting sqref="B5">
    <cfRule type="expression" dxfId="15" priority="23">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SEPTEMBER</v>
      </c>
      <c r="C1" s="252" t="e">
        <f>LEFT(C2,FIND(" ",C2)-1)</f>
        <v>#VALUE!</v>
      </c>
      <c r="D1" s="252" t="e">
        <f>LEFT(D2,FIND(" ",D2)-1)</f>
        <v>#VALUE!</v>
      </c>
      <c r="E1" s="252" t="e">
        <f>LEFT(E2,FIND(" ",E2)-1)</f>
        <v>#VALUE!</v>
      </c>
    </row>
    <row r="2" spans="2:19" ht="15.95" customHeight="1" x14ac:dyDescent="0.25">
      <c r="B2" s="254" t="str">
        <f>SUMMARY!L6&amp;" "&amp;SUMMARY!L8</f>
        <v>SEPTEMBER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14" priority="4">
      <formula>ISERROR(B11)</formula>
    </cfRule>
    <cfRule type="containsBlanks" dxfId="13" priority="6">
      <formula>LEN(TRIM(B11))=0</formula>
    </cfRule>
  </conditionalFormatting>
  <conditionalFormatting sqref="B5">
    <cfRule type="expression" dxfId="12" priority="22">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OCTOBER</v>
      </c>
      <c r="C1" s="252" t="e">
        <f>LEFT(C2,FIND(" ",C2)-1)</f>
        <v>#VALUE!</v>
      </c>
      <c r="D1" s="252" t="e">
        <f>LEFT(D2,FIND(" ",D2)-1)</f>
        <v>#VALUE!</v>
      </c>
      <c r="E1" s="252" t="e">
        <f>LEFT(E2,FIND(" ",E2)-1)</f>
        <v>#VALUE!</v>
      </c>
    </row>
    <row r="2" spans="2:19" ht="15.95" customHeight="1" x14ac:dyDescent="0.25">
      <c r="B2" s="254" t="str">
        <f>SUMMARY!M6&amp;" "&amp;SUMMARY!M8</f>
        <v>OCTOBER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11" priority="4">
      <formula>ISERROR(B11)</formula>
    </cfRule>
    <cfRule type="containsBlanks" dxfId="10" priority="6">
      <formula>LEN(TRIM(B11))=0</formula>
    </cfRule>
  </conditionalFormatting>
  <conditionalFormatting sqref="B5">
    <cfRule type="expression" dxfId="9" priority="21">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NOVEMBER</v>
      </c>
      <c r="C1" s="252" t="e">
        <f>LEFT(C2,FIND(" ",C2)-1)</f>
        <v>#VALUE!</v>
      </c>
      <c r="D1" s="252" t="e">
        <f>LEFT(D2,FIND(" ",D2)-1)</f>
        <v>#VALUE!</v>
      </c>
      <c r="E1" s="252" t="e">
        <f>LEFT(E2,FIND(" ",E2)-1)</f>
        <v>#VALUE!</v>
      </c>
    </row>
    <row r="2" spans="2:19" ht="15.95" customHeight="1" x14ac:dyDescent="0.25">
      <c r="B2" s="254" t="str">
        <f>SUMMARY!N6&amp;" "&amp;SUMMARY!N8</f>
        <v>NOVEMBER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8" priority="4">
      <formula>ISERROR(B11)</formula>
    </cfRule>
    <cfRule type="containsBlanks" dxfId="7" priority="6">
      <formula>LEN(TRIM(B11))=0</formula>
    </cfRule>
  </conditionalFormatting>
  <conditionalFormatting sqref="B5">
    <cfRule type="expression" dxfId="6" priority="20">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DECEMBER</v>
      </c>
      <c r="C1" s="252" t="e">
        <f>LEFT(C2,FIND(" ",C2)-1)</f>
        <v>#VALUE!</v>
      </c>
      <c r="D1" s="252" t="e">
        <f>LEFT(D2,FIND(" ",D2)-1)</f>
        <v>#VALUE!</v>
      </c>
      <c r="E1" s="252" t="e">
        <f>LEFT(E2,FIND(" ",E2)-1)</f>
        <v>#VALUE!</v>
      </c>
    </row>
    <row r="2" spans="2:19" ht="15.95" customHeight="1" x14ac:dyDescent="0.25">
      <c r="B2" s="254" t="str">
        <f>SUMMARY!O6&amp;" "&amp;SUMMARY!O8</f>
        <v>DECEMBER 2012</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 ca="1">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Good job!  You were UNDER budget for the month of December by $2,386.93.</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13.07</v>
      </c>
      <c r="E8" s="56">
        <f>C8-D8</f>
        <v>2586.9299999999998</v>
      </c>
      <c r="P8" s="51"/>
      <c r="Q8" s="51"/>
      <c r="R8" s="51"/>
      <c r="S8" s="51"/>
    </row>
    <row r="9" spans="2:19" s="50" customFormat="1" ht="15.95" customHeight="1" thickBot="1" x14ac:dyDescent="0.3">
      <c r="P9" s="57" t="str">
        <f>IF(D21&gt;0,"ACTUAL SPENDING BY CATERORY","BUDGET SPENDING BY CATEGORY")</f>
        <v>ACTUAL SPENDING BY CATERORY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0</v>
      </c>
      <c r="Q11" s="62">
        <f>MATCH(SMALL($P$11:$P$20,COUNTIF($P$11:$P$20,0)+ROWS($P$11:$P11)),$P$11:$P$20,0)</f>
        <v>3</v>
      </c>
      <c r="R11" s="61">
        <f ca="1">IF(D$21&gt;0,OFFSET($B$10,MATCH(INDEX($P$11:$P$20,SMALL(OFFSET($Q$11,0,0,COUNTIF($P$11:$P$20,"&lt;&gt;0"),1),ROWS($P$11:$P11)),1),$P$11:$P$20,0),2,1,1),OFFSET($B$10,MATCH(INDEX($P$11:$P$20,SMALL(OFFSET($Q$11,0,0,COUNTIF($P$11:$P$20,"&lt;&gt;0"),1),ROWS($P$11:$P11)),1),$P$11:$P$20,0),1,1,1))</f>
        <v>13.07</v>
      </c>
      <c r="S11" s="62" t="str">
        <f ca="1">OFFSET($B$10,MATCH(INDEX($P$11:$P$20,SMALL(OFFSET($Q$11,0,0,COUNTIF($P$11:$P$20,"&lt;&gt;0"),1),ROWS($P$11:$P11)),1),$P$11:$P$20,0),0,1,1)</f>
        <v>FOOD</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0</v>
      </c>
      <c r="Q12" s="62" t="e">
        <f>MATCH(SMALL($P$11:$P$20,COUNTIF($P$11:$P$20,0)+ROWS($P$11:$P12)),$P$11:$P$20,0)</f>
        <v>#NUM!</v>
      </c>
      <c r="R12" s="61" t="e">
        <f ca="1">IF(D$21&gt;0,OFFSET($B$10,MATCH(INDEX($P$11:$P$20,SMALL(OFFSET($Q$11,0,0,COUNTIF($P$11:$P$20,"&lt;&gt;0"),1),ROWS($P$11:$P12)),1),$P$11:$P$20,0),2,1,1),OFFSET($B$10,MATCH(INDEX($P$11:$P$20,SMALL(OFFSET($Q$11,0,0,COUNTIF($P$11:$P$20,"&lt;&gt;0"),1),ROWS($P$11:$P12)),1),$P$11:$P$20,0),1,1,1))</f>
        <v>#NUM!</v>
      </c>
      <c r="S12" s="62" t="e">
        <f ca="1">OFFSET($B$10,MATCH(INDEX($P$11:$P$20,SMALL(OFFSET($Q$11,0,0,COUNTIF($P$11:$P$20,"&lt;&gt;0"),1),ROWS($P$11:$P12)),1),$P$11:$P$20,0),0,1,1)</f>
        <v>#NUM!</v>
      </c>
    </row>
    <row r="13" spans="2:19" s="50" customFormat="1" ht="15.95" customHeight="1" x14ac:dyDescent="0.25">
      <c r="B13" s="47" t="str">
        <f>IF(SETUP!D21=0,"",SETUP!D21)</f>
        <v>FOOD</v>
      </c>
      <c r="C13" s="168">
        <f>IF(B13="","",SETUP!F21)</f>
        <v>500</v>
      </c>
      <c r="D13" s="63">
        <f>IF(B13="","",SUMIFS(Expenses[AMOUNT],Expenses[CATEGORY],B13,Expenses[MONTH],$B$1))</f>
        <v>13.07</v>
      </c>
      <c r="E13" s="64">
        <f t="shared" si="0"/>
        <v>486.93</v>
      </c>
      <c r="P13" s="61">
        <f>IF(D$21&gt;0,IFERROR(D13+(ROWS(D$11:D$20)-ROWS(D$11:D13)+1)/1000*(D13&lt;&gt;0),0),IFERROR(C13+(ROWS(C$11:C$20)-ROWS(C$11:C13)+1)/1000*(C13&lt;&gt;0),0))</f>
        <v>13.077999999999999</v>
      </c>
      <c r="Q13" s="62" t="e">
        <f>MATCH(SMALL($P$11:$P$20,COUNTIF($P$11:$P$20,0)+ROWS($P$11:$P13)),$P$11:$P$20,0)</f>
        <v>#NUM!</v>
      </c>
      <c r="R13" s="61" t="e">
        <f ca="1">IF(D$21&gt;0,OFFSET($B$10,MATCH(INDEX($P$11:$P$20,SMALL(OFFSET($Q$11,0,0,COUNTIF($P$11:$P$20,"&lt;&gt;0"),1),ROWS($P$11:$P13)),1),$P$11:$P$20,0),2,1,1),OFFSET($B$10,MATCH(INDEX($P$11:$P$20,SMALL(OFFSET($Q$11,0,0,COUNTIF($P$11:$P$20,"&lt;&gt;0"),1),ROWS($P$11:$P13)),1),$P$11:$P$20,0),1,1,1))</f>
        <v>#NUM!</v>
      </c>
      <c r="S13" s="62" t="e">
        <f ca="1">OFFSET($B$10,MATCH(INDEX($P$11:$P$20,SMALL(OFFSET($Q$11,0,0,COUNTIF($P$11:$P$20,"&lt;&gt;0"),1),ROWS($P$11:$P13)),1),$P$11:$P$20,0),0,1,1)</f>
        <v>#NUM!</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0</v>
      </c>
      <c r="Q14" s="62" t="e">
        <f>MATCH(SMALL($P$11:$P$20,COUNTIF($P$11:$P$20,0)+ROWS($P$11:$P14)),$P$11:$P$20,0)</f>
        <v>#NUM!</v>
      </c>
      <c r="R14" s="61" t="e">
        <f ca="1">IF(D$21&gt;0,OFFSET($B$10,MATCH(INDEX($P$11:$P$20,SMALL(OFFSET($Q$11,0,0,COUNTIF($P$11:$P$20,"&lt;&gt;0"),1),ROWS($P$11:$P14)),1),$P$11:$P$20,0),2,1,1),OFFSET($B$10,MATCH(INDEX($P$11:$P$20,SMALL(OFFSET($Q$11,0,0,COUNTIF($P$11:$P$20,"&lt;&gt;0"),1),ROWS($P$11:$P14)),1),$P$11:$P$20,0),1,1,1))</f>
        <v>#NUM!</v>
      </c>
      <c r="S14" s="62" t="e">
        <f ca="1">OFFSET($B$10,MATCH(INDEX($P$11:$P$20,SMALL(OFFSET($Q$11,0,0,COUNTIF($P$11:$P$20,"&lt;&gt;0"),1),ROWS($P$11:$P14)),1),$P$11:$P$20,0),0,1,1)</f>
        <v>#NUM!</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0</v>
      </c>
      <c r="Q15" s="62" t="e">
        <f>MATCH(SMALL($P$11:$P$20,COUNTIF($P$11:$P$20,0)+ROWS($P$11:$P15)),$P$11:$P$20,0)</f>
        <v>#NUM!</v>
      </c>
      <c r="R15" s="61" t="e">
        <f ca="1">IF(D$21&gt;0,OFFSET($B$10,MATCH(INDEX($P$11:$P$20,SMALL(OFFSET($Q$11,0,0,COUNTIF($P$11:$P$20,"&lt;&gt;0"),1),ROWS($P$11:$P15)),1),$P$11:$P$20,0),2,1,1),OFFSET($B$10,MATCH(INDEX($P$11:$P$20,SMALL(OFFSET($Q$11,0,0,COUNTIF($P$11:$P$20,"&lt;&gt;0"),1),ROWS($P$11:$P15)),1),$P$11:$P$20,0),1,1,1))</f>
        <v>#NUM!</v>
      </c>
      <c r="S15" s="62" t="e">
        <f ca="1">OFFSET($B$10,MATCH(INDEX($P$11:$P$20,SMALL(OFFSET($Q$11,0,0,COUNTIF($P$11:$P$20,"&lt;&gt;0"),1),ROWS($P$11:$P15)),1),$P$11:$P$20,0),0,1,1)</f>
        <v>#NUM!</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0</v>
      </c>
      <c r="Q16" s="62" t="e">
        <f>MATCH(SMALL($P$11:$P$20,COUNTIF($P$11:$P$20,0)+ROWS($P$11:$P16)),$P$11:$P$20,0)</f>
        <v>#NUM!</v>
      </c>
      <c r="R16" s="61" t="e">
        <f ca="1">IF(D$21&gt;0,OFFSET($B$10,MATCH(INDEX($P$11:$P$20,SMALL(OFFSET($Q$11,0,0,COUNTIF($P$11:$P$20,"&lt;&gt;0"),1),ROWS($P$11:$P16)),1),$P$11:$P$20,0),2,1,1),OFFSET($B$10,MATCH(INDEX($P$11:$P$20,SMALL(OFFSET($Q$11,0,0,COUNTIF($P$11:$P$20,"&lt;&gt;0"),1),ROWS($P$11:$P16)),1),$P$11:$P$20,0),1,1,1))</f>
        <v>#NUM!</v>
      </c>
      <c r="S16" s="62" t="e">
        <f ca="1">OFFSET($B$10,MATCH(INDEX($P$11:$P$20,SMALL(OFFSET($Q$11,0,0,COUNTIF($P$11:$P$20,"&lt;&gt;0"),1),ROWS($P$11:$P16)),1),$P$11:$P$20,0),0,1,1)</f>
        <v>#NUM!</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0</v>
      </c>
      <c r="Q17" s="62" t="e">
        <f>MATCH(SMALL($P$11:$P$20,COUNTIF($P$11:$P$20,0)+ROWS($P$11:$P17)),$P$11:$P$20,0)</f>
        <v>#NUM!</v>
      </c>
      <c r="R17" s="61" t="e">
        <f ca="1">IF(D$21&gt;0,OFFSET($B$10,MATCH(INDEX($P$11:$P$20,SMALL(OFFSET($Q$11,0,0,COUNTIF($P$11:$P$20,"&lt;&gt;0"),1),ROWS($P$11:$P17)),1),$P$11:$P$20,0),2,1,1),OFFSET($B$10,MATCH(INDEX($P$11:$P$20,SMALL(OFFSET($Q$11,0,0,COUNTIF($P$11:$P$20,"&lt;&gt;0"),1),ROWS($P$11:$P17)),1),$P$11:$P$20,0),1,1,1))</f>
        <v>#NUM!</v>
      </c>
      <c r="S17" s="62" t="e">
        <f ca="1">OFFSET($B$10,MATCH(INDEX($P$11:$P$20,SMALL(OFFSET($Q$11,0,0,COUNTIF($P$11:$P$20,"&lt;&gt;0"),1),ROWS($P$11:$P17)),1),$P$11:$P$20,0),0,1,1)</f>
        <v>#NUM!</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0</v>
      </c>
      <c r="Q18" s="62" t="e">
        <f>MATCH(SMALL($P$11:$P$20,COUNTIF($P$11:$P$20,0)+ROWS($P$11:$P18)),$P$11:$P$20,0)</f>
        <v>#NUM!</v>
      </c>
      <c r="R18" s="61" t="e">
        <f ca="1">IF(D$21&gt;0,OFFSET($B$10,MATCH(INDEX($P$11:$P$20,SMALL(OFFSET($Q$11,0,0,COUNTIF($P$11:$P$20,"&lt;&gt;0"),1),ROWS($P$11:$P18)),1),$P$11:$P$20,0),2,1,1),OFFSET($B$10,MATCH(INDEX($P$11:$P$20,SMALL(OFFSET($Q$11,0,0,COUNTIF($P$11:$P$20,"&lt;&gt;0"),1),ROWS($P$11:$P18)),1),$P$11:$P$20,0),1,1,1))</f>
        <v>#NUM!</v>
      </c>
      <c r="S18" s="62" t="e">
        <f ca="1">OFFSET($B$10,MATCH(INDEX($P$11:$P$20,SMALL(OFFSET($Q$11,0,0,COUNTIF($P$11:$P$20,"&lt;&gt;0"),1),ROWS($P$11:$P18)),1),$P$11:$P$20,0),0,1,1)</f>
        <v>#NUM!</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0</v>
      </c>
      <c r="Q19" s="62" t="e">
        <f>MATCH(SMALL($P$11:$P$20,COUNTIF($P$11:$P$20,0)+ROWS($P$11:$P19)),$P$11:$P$20,0)</f>
        <v>#NUM!</v>
      </c>
      <c r="R19" s="61" t="e">
        <f ca="1">IF(D$21&gt;0,OFFSET($B$10,MATCH(INDEX($P$11:$P$20,SMALL(OFFSET($Q$11,0,0,COUNTIF($P$11:$P$20,"&lt;&gt;0"),1),ROWS($P$11:$P19)),1),$P$11:$P$20,0),2,1,1),OFFSET($B$10,MATCH(INDEX($P$11:$P$20,SMALL(OFFSET($Q$11,0,0,COUNTIF($P$11:$P$20,"&lt;&gt;0"),1),ROWS($P$11:$P19)),1),$P$11:$P$20,0),1,1,1))</f>
        <v>#NUM!</v>
      </c>
      <c r="S19" s="62" t="e">
        <f ca="1">OFFSET($B$10,MATCH(INDEX($P$11:$P$20,SMALL(OFFSET($Q$11,0,0,COUNTIF($P$11:$P$20,"&lt;&gt;0"),1),ROWS($P$11:$P19)),1),$P$11:$P$20,0),0,1,1)</f>
        <v>#NUM!</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13.07</v>
      </c>
      <c r="E21" s="67">
        <f>SUM(E11:E20)</f>
        <v>2386.9300000000003</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By being under budget for the month, you saved $2,386.93 in addition to your budgeted savings amount of $200.00 for a Total Savings of $2,586.93.</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5" priority="4">
      <formula>ISERROR(B11)</formula>
    </cfRule>
    <cfRule type="containsBlanks" dxfId="4" priority="6">
      <formula>LEN(TRIM(B11))=0</formula>
    </cfRule>
  </conditionalFormatting>
  <conditionalFormatting sqref="B5">
    <cfRule type="expression" dxfId="3" priority="19">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9"/>
  <sheetViews>
    <sheetView showRuler="0" zoomScaleNormal="100" workbookViewId="0"/>
  </sheetViews>
  <sheetFormatPr defaultColWidth="8.85546875" defaultRowHeight="15.95" customHeight="1" x14ac:dyDescent="0.25"/>
  <cols>
    <col min="1" max="1" width="1.85546875" style="184" customWidth="1"/>
    <col min="2" max="2" width="35.7109375" style="184" customWidth="1"/>
    <col min="3" max="5" width="15.7109375" style="184" customWidth="1"/>
    <col min="6" max="6" width="4.85546875" style="184" customWidth="1"/>
    <col min="7" max="7" width="8.85546875" style="184"/>
    <col min="8" max="14" width="8.85546875" style="184" customWidth="1"/>
    <col min="15" max="15" width="1.85546875" style="184" customWidth="1"/>
    <col min="16" max="19" width="15.7109375" style="185" hidden="1" customWidth="1"/>
    <col min="20" max="16384" width="8.85546875" style="184"/>
  </cols>
  <sheetData>
    <row r="1" spans="2:19" ht="6" customHeight="1" x14ac:dyDescent="0.25">
      <c r="B1" s="259"/>
      <c r="C1" s="259"/>
      <c r="D1" s="259"/>
      <c r="E1" s="259"/>
    </row>
    <row r="2" spans="2:19" ht="15.95" customHeight="1" x14ac:dyDescent="0.25">
      <c r="B2" s="238" t="s">
        <v>75</v>
      </c>
      <c r="L2" s="246" t="str">
        <f>HYPERLINK("#'setup'!$a$1","Back to SETUP")</f>
        <v>Back to SETUP</v>
      </c>
      <c r="M2" s="246"/>
      <c r="N2" s="246"/>
    </row>
    <row r="3" spans="2:19" ht="15.95" customHeight="1" x14ac:dyDescent="0.25">
      <c r="B3" s="238"/>
      <c r="L3" s="246" t="str">
        <f>HYPERLINK("#'expenses'!$B"&amp;COUNT(EXPENSES!$D:$D)+8,"Go to EXPENSES")</f>
        <v>Go to EXPENSES</v>
      </c>
      <c r="M3" s="246"/>
      <c r="N3" s="246"/>
    </row>
    <row r="4" spans="2:19" ht="15.95" customHeight="1" x14ac:dyDescent="0.25">
      <c r="B4" s="186" t="str">
        <f ca="1">UPPER(TEXT(SUMMARY!D9,"mmmm"))&amp;" "&amp;TEXT(SUMMARY!D9,"yyyy")&amp;" - "&amp;UPPER(TEXT(INDEX(SUMMARY!$D9:$O9,1,COUNT(SUMMARY!$D12:$O12)),"mmmm"))&amp;" "&amp;UPPER(TEXT(INDEX(SUMMARY!$D9:$O9,1,COUNT(SUMMARY!$D12:$O12)),"yyyy"))</f>
        <v>DECEMBER 2012 - DECEMBER 2012</v>
      </c>
      <c r="L4" s="246" t="str">
        <f ca="1">HYPERLINK("#'"&amp;TEXT(SETUP!$M$2,"mmm")&amp;"'!$A$1","Go to CURRENT MONTH")</f>
        <v>Go to CURRENT MONTH</v>
      </c>
      <c r="M4" s="246"/>
      <c r="N4" s="246"/>
    </row>
    <row r="5" spans="2:19" s="187" customFormat="1" ht="15.95" customHeight="1" x14ac:dyDescent="0.25">
      <c r="B5" s="258" t="str">
        <f ca="1">IF($E$21&gt;=0,"Good job!  You were UNDER budget for the last "&amp;COUNT(SUMMARY!D12:O12)&amp;"-month period by "&amp;DOLLAR($E$21,2)&amp;".","Not so good. You were OVER budget for the last "&amp;COUNT(SUMMARY!D12:O12)&amp;"-month period by "&amp;DOLLAR($E$21*-1,2)&amp;".")</f>
        <v>Good job!  You were UNDER budget for the last 1-month period by $2,386.93.</v>
      </c>
      <c r="C5" s="258"/>
      <c r="D5" s="258"/>
      <c r="E5" s="258"/>
      <c r="L5" s="246" t="str">
        <f>HYPERLINK("#'summary'!$a$1","Go to ANNUAL SUMMARY")</f>
        <v>Go to ANNUAL SUMMARY</v>
      </c>
      <c r="M5" s="246"/>
      <c r="N5" s="246"/>
      <c r="P5" s="188"/>
      <c r="Q5" s="188"/>
      <c r="R5" s="188"/>
      <c r="S5" s="188"/>
    </row>
    <row r="6" spans="2:19" s="187" customFormat="1" ht="15.95" customHeight="1" thickBot="1" x14ac:dyDescent="0.3">
      <c r="L6" s="189"/>
      <c r="M6" s="189"/>
      <c r="N6" s="189"/>
      <c r="P6" s="188"/>
      <c r="Q6" s="188"/>
      <c r="R6" s="188"/>
      <c r="S6" s="188"/>
    </row>
    <row r="7" spans="2:19" s="195" customFormat="1" ht="15.95" customHeight="1" thickBot="1" x14ac:dyDescent="0.3">
      <c r="B7" s="190" t="s">
        <v>31</v>
      </c>
      <c r="C7" s="191" t="s">
        <v>33</v>
      </c>
      <c r="D7" s="192" t="s">
        <v>32</v>
      </c>
      <c r="E7" s="193" t="s">
        <v>34</v>
      </c>
      <c r="F7" s="194"/>
      <c r="P7" s="255" t="s">
        <v>48</v>
      </c>
      <c r="Q7" s="255"/>
      <c r="R7" s="255"/>
      <c r="S7" s="255"/>
    </row>
    <row r="8" spans="2:19" s="187" customFormat="1" ht="15.95" customHeight="1" thickBot="1" x14ac:dyDescent="0.3">
      <c r="B8" s="196" t="s">
        <v>7</v>
      </c>
      <c r="C8" s="197">
        <f>SUM(IF(JAN!$D$8&lt;&gt;0,JAN!C8,0),IF(FEB!$D$8&lt;&gt;0,FEB!C8,0),IF(MAR!$D$8&lt;&gt;0,MAR!C8,0),IF(APR!$D$8&lt;&gt;0,APR!C8,0),IF(MAY!$D$8&lt;&gt;0,MAY!C8,0),IF(JUN!$D$8&lt;&gt;0,JUN!C8,0),IF(JUL!$D$8&lt;&gt;0,JUL!C8,0),IF(AUG!$D$8&lt;&gt;0,AUG!C8,0),IF(SEP!$D$8&lt;&gt;0,SEP!C8,0),IF(OCT!$D$8&lt;&gt;0,OCT!C8,0),IF(NOV!$D$8&lt;&gt;0,NOV!C8,0),IF(DEC!$D$8&lt;&gt;0,DEC!C8,0))</f>
        <v>2600</v>
      </c>
      <c r="D8" s="197">
        <f>SUM(IF(JAN!$D$8&lt;&gt;0,JAN!D8,0),IF(FEB!$D$8&lt;&gt;0,FEB!D8,0),IF(MAR!$D$8&lt;&gt;0,MAR!D8,0),IF(APR!$D$8&lt;&gt;0,APR!D8,0),IF(MAY!$D$8&lt;&gt;0,MAY!D8,0),IF(JUN!$D$8&lt;&gt;0,JUN!D8,0),IF(JUL!$D$8&lt;&gt;0,JUL!D8,0),IF(AUG!$D$8&lt;&gt;0,AUG!D8,0),IF(SEP!$D$8&lt;&gt;0,SEP!D8,0),IF(OCT!$D$8&lt;&gt;0,OCT!D8,0),IF(NOV!$D$8&lt;&gt;0,NOV!D8,0),IF(DEC!$D$8&lt;&gt;0,DEC!D8,0))</f>
        <v>13.07</v>
      </c>
      <c r="E8" s="198">
        <f>C8-D8</f>
        <v>2586.9299999999998</v>
      </c>
      <c r="P8" s="188"/>
      <c r="Q8" s="188"/>
      <c r="R8" s="188"/>
      <c r="S8" s="188"/>
    </row>
    <row r="9" spans="2:19" s="187" customFormat="1" ht="15.95" customHeight="1" thickBot="1" x14ac:dyDescent="0.3">
      <c r="P9" s="199" t="str">
        <f>IF(D21&gt;0,"ACTUAL SPENDING BY CATERORY","BUDGET SPENDING BY CATEGORY")</f>
        <v>ACTUAL SPENDING BY CATERORY</v>
      </c>
      <c r="Q9" s="188"/>
      <c r="R9" s="188"/>
      <c r="S9" s="188"/>
    </row>
    <row r="10" spans="2:19" s="187" customFormat="1" ht="15.95" customHeight="1" thickBot="1" x14ac:dyDescent="0.3">
      <c r="B10" s="200" t="s">
        <v>30</v>
      </c>
      <c r="C10" s="201" t="s">
        <v>6</v>
      </c>
      <c r="D10" s="201" t="s">
        <v>29</v>
      </c>
      <c r="E10" s="202" t="s">
        <v>43</v>
      </c>
      <c r="P10" s="203" t="s">
        <v>72</v>
      </c>
      <c r="Q10" s="203" t="s">
        <v>71</v>
      </c>
      <c r="R10" s="203" t="s">
        <v>73</v>
      </c>
      <c r="S10" s="203" t="s">
        <v>45</v>
      </c>
    </row>
    <row r="11" spans="2:19" s="187" customFormat="1" ht="15.95" customHeight="1" x14ac:dyDescent="0.25">
      <c r="B11" s="204" t="str">
        <f>IF(SETUP!D19=0,"",SETUP!D19)</f>
        <v>RENT</v>
      </c>
      <c r="C11" s="205">
        <f>IF($B11="","",SUM(IF(JAN!$D$8&lt;&gt;0,JAN!C11,0),IF(FEB!$D$8&lt;&gt;0,FEB!C11,0),IF(MAR!$D$8&lt;&gt;0,MAR!C11,0),IF(APR!$D$8&lt;&gt;0,APR!C11,0),IF(MAY!$D$8&lt;&gt;0,MAY!C11,0),IF(JUN!$D$8&lt;&gt;0,JUN!C11,0),IF(JUL!$D$8&lt;&gt;0,JUL!C11,0),IF(AUG!$D$8&lt;&gt;0,AUG!C11,0),IF(SEP!$D$8&lt;&gt;0,SEP!C11,0),IF(OCT!$D$8&lt;&gt;0,OCT!C11,0),IF(NOV!$D$8&lt;&gt;0,NOV!C11,0),IF(DEC!$D$8&lt;&gt;0,DEC!C11,0)))</f>
        <v>1000</v>
      </c>
      <c r="D11" s="205">
        <f>IF($B11="","",SUM(IF(JAN!$D$8&lt;&gt;0,JAN!D11,0),IF(FEB!$D$8&lt;&gt;0,FEB!D11,0),IF(MAR!$D$8&lt;&gt;0,MAR!D11,0),IF(APR!$D$8&lt;&gt;0,APR!D11,0),IF(MAY!$D$8&lt;&gt;0,MAY!D11,0),IF(JUN!$D$8&lt;&gt;0,JUN!D11,0),IF(JUL!$D$8&lt;&gt;0,JUL!D11,0),IF(AUG!$D$8&lt;&gt;0,AUG!D11,0),IF(SEP!$D$8&lt;&gt;0,SEP!D11,0),IF(OCT!$D$8&lt;&gt;0,OCT!D11,0),IF(NOV!$D$8&lt;&gt;0,NOV!D11,0),IF(DEC!$D$8&lt;&gt;0,DEC!D11,0)))</f>
        <v>0</v>
      </c>
      <c r="E11" s="206">
        <f>IFERROR(C11-D11,"")</f>
        <v>1000</v>
      </c>
      <c r="P11" s="207">
        <f>IF(D$21&gt;0,IFERROR(D11+(ROWS(D$11:D$20)-ROWS(D$11:D11)+1)/1000*(D11&lt;&gt;0),0),IFERROR(C11+(ROWS(C$11:C$20)-ROWS(C$11:C11)+1)/1000*(C11&lt;&gt;0),0))</f>
        <v>0</v>
      </c>
      <c r="Q11" s="208">
        <f>MATCH(SMALL($P$11:$P$20,COUNTIF($P$11:$P$20,0)+ROWS($P$11:$P11)),$P$11:$P$20,0)</f>
        <v>3</v>
      </c>
      <c r="R11" s="207">
        <f ca="1">IF(D$21&gt;0,OFFSET($B$10,MATCH(INDEX($P$11:$P$20,SMALL(OFFSET($Q$11,0,0,COUNTIF($P$11:$P$20,"&lt;&gt;0"),1),ROWS($P$11:$P11)),1),$P$11:$P$20,0),2,1,1),OFFSET($B$10,MATCH(INDEX($P$11:$P$20,SMALL(OFFSET($Q$11,0,0,COUNTIF($P$11:$P$20,"&lt;&gt;0"),1),ROWS($P$11:$P11)),1),$P$11:$P$20,0),1,1,1))</f>
        <v>13.07</v>
      </c>
      <c r="S11" s="208" t="str">
        <f ca="1">OFFSET($B$10,MATCH(INDEX($P$11:$P$20,SMALL(OFFSET($Q$11,0,0,COUNTIF($P$11:$P$20,"&lt;&gt;0"),1),ROWS($P$11:$P11)),1),$P$11:$P$20,0),0,1,1)</f>
        <v>FOOD</v>
      </c>
    </row>
    <row r="12" spans="2:19" s="187" customFormat="1" ht="15.95" customHeight="1" x14ac:dyDescent="0.25">
      <c r="B12" s="209" t="str">
        <f>IF(SETUP!D20=0,"",SETUP!D20)</f>
        <v>BILLS</v>
      </c>
      <c r="C12" s="210">
        <f>IF($B12="","",SUM(IF(JAN!$D$8&lt;&gt;0,JAN!C12,0),IF(FEB!$D$8&lt;&gt;0,FEB!C12,0),IF(MAR!$D$8&lt;&gt;0,MAR!C12,0),IF(APR!$D$8&lt;&gt;0,APR!C12,0),IF(MAY!$D$8&lt;&gt;0,MAY!C12,0),IF(JUN!$D$8&lt;&gt;0,JUN!C12,0),IF(JUL!$D$8&lt;&gt;0,JUL!C12,0),IF(AUG!$D$8&lt;&gt;0,AUG!C12,0),IF(SEP!$D$8&lt;&gt;0,SEP!C12,0),IF(OCT!$D$8&lt;&gt;0,OCT!C12,0),IF(NOV!$D$8&lt;&gt;0,NOV!C12,0),IF(DEC!$D$8&lt;&gt;0,DEC!C12,0)))</f>
        <v>150</v>
      </c>
      <c r="D12" s="210">
        <f>IF($B12="","",SUM(IF(JAN!$D$8&lt;&gt;0,JAN!D12,0),IF(FEB!$D$8&lt;&gt;0,FEB!D12,0),IF(MAR!$D$8&lt;&gt;0,MAR!D12,0),IF(APR!$D$8&lt;&gt;0,APR!D12,0),IF(MAY!$D$8&lt;&gt;0,MAY!D12,0),IF(JUN!$D$8&lt;&gt;0,JUN!D12,0),IF(JUL!$D$8&lt;&gt;0,JUL!D12,0),IF(AUG!$D$8&lt;&gt;0,AUG!D12,0),IF(SEP!$D$8&lt;&gt;0,SEP!D12,0),IF(OCT!$D$8&lt;&gt;0,OCT!D12,0),IF(NOV!$D$8&lt;&gt;0,NOV!D12,0),IF(DEC!$D$8&lt;&gt;0,DEC!D12,0)))</f>
        <v>0</v>
      </c>
      <c r="E12" s="211">
        <f t="shared" ref="E12:E20" si="0">IFERROR(C12-D12,"")</f>
        <v>150</v>
      </c>
      <c r="P12" s="207">
        <f>IF(D$21&gt;0,IFERROR(D12+(ROWS(D$11:D$20)-ROWS(D$11:D12)+1)/1000*(D12&lt;&gt;0),0),IFERROR(C12+(ROWS(C$11:C$20)-ROWS(C$11:C12)+1)/1000*(C12&lt;&gt;0),0))</f>
        <v>0</v>
      </c>
      <c r="Q12" s="208" t="e">
        <f>MATCH(SMALL($P$11:$P$20,COUNTIF($P$11:$P$20,0)+ROWS($P$11:$P12)),$P$11:$P$20,0)</f>
        <v>#NUM!</v>
      </c>
      <c r="R12" s="207" t="e">
        <f ca="1">IF(D$21&gt;0,OFFSET($B$10,MATCH(INDEX($P$11:$P$20,SMALL(OFFSET($Q$11,0,0,COUNTIF($P$11:$P$20,"&lt;&gt;0"),1),ROWS($P$11:$P12)),1),$P$11:$P$20,0),2,1,1),OFFSET($B$10,MATCH(INDEX($P$11:$P$20,SMALL(OFFSET($Q$11,0,0,COUNTIF($P$11:$P$20,"&lt;&gt;0"),1),ROWS($P$11:$P12)),1),$P$11:$P$20,0),1,1,1))</f>
        <v>#NUM!</v>
      </c>
      <c r="S12" s="208" t="e">
        <f ca="1">OFFSET($B$10,MATCH(INDEX($P$11:$P$20,SMALL(OFFSET($Q$11,0,0,COUNTIF($P$11:$P$20,"&lt;&gt;0"),1),ROWS($P$11:$P12)),1),$P$11:$P$20,0),0,1,1)</f>
        <v>#NUM!</v>
      </c>
    </row>
    <row r="13" spans="2:19" s="187" customFormat="1" ht="15.95" customHeight="1" x14ac:dyDescent="0.25">
      <c r="B13" s="209" t="str">
        <f>IF(SETUP!D21=0,"",SETUP!D21)</f>
        <v>FOOD</v>
      </c>
      <c r="C13" s="210">
        <f>IF($B13="","",SUM(IF(JAN!$D$8&lt;&gt;0,JAN!C13,0),IF(FEB!$D$8&lt;&gt;0,FEB!C13,0),IF(MAR!$D$8&lt;&gt;0,MAR!C13,0),IF(APR!$D$8&lt;&gt;0,APR!C13,0),IF(MAY!$D$8&lt;&gt;0,MAY!C13,0),IF(JUN!$D$8&lt;&gt;0,JUN!C13,0),IF(JUL!$D$8&lt;&gt;0,JUL!C13,0),IF(AUG!$D$8&lt;&gt;0,AUG!C13,0),IF(SEP!$D$8&lt;&gt;0,SEP!C13,0),IF(OCT!$D$8&lt;&gt;0,OCT!C13,0),IF(NOV!$D$8&lt;&gt;0,NOV!C13,0),IF(DEC!$D$8&lt;&gt;0,DEC!C13,0)))</f>
        <v>500</v>
      </c>
      <c r="D13" s="210">
        <f>IF($B13="","",SUM(IF(JAN!$D$8&lt;&gt;0,JAN!D13,0),IF(FEB!$D$8&lt;&gt;0,FEB!D13,0),IF(MAR!$D$8&lt;&gt;0,MAR!D13,0),IF(APR!$D$8&lt;&gt;0,APR!D13,0),IF(MAY!$D$8&lt;&gt;0,MAY!D13,0),IF(JUN!$D$8&lt;&gt;0,JUN!D13,0),IF(JUL!$D$8&lt;&gt;0,JUL!D13,0),IF(AUG!$D$8&lt;&gt;0,AUG!D13,0),IF(SEP!$D$8&lt;&gt;0,SEP!D13,0),IF(OCT!$D$8&lt;&gt;0,OCT!D13,0),IF(NOV!$D$8&lt;&gt;0,NOV!D13,0),IF(DEC!$D$8&lt;&gt;0,DEC!D13,0)))</f>
        <v>13.07</v>
      </c>
      <c r="E13" s="211">
        <f t="shared" si="0"/>
        <v>486.93</v>
      </c>
      <c r="P13" s="207">
        <f>IF(D$21&gt;0,IFERROR(D13+(ROWS(D$11:D$20)-ROWS(D$11:D13)+1)/1000*(D13&lt;&gt;0),0),IFERROR(C13+(ROWS(C$11:C$20)-ROWS(C$11:C13)+1)/1000*(C13&lt;&gt;0),0))</f>
        <v>13.077999999999999</v>
      </c>
      <c r="Q13" s="208" t="e">
        <f>MATCH(SMALL($P$11:$P$20,COUNTIF($P$11:$P$20,0)+ROWS($P$11:$P13)),$P$11:$P$20,0)</f>
        <v>#NUM!</v>
      </c>
      <c r="R13" s="207" t="e">
        <f ca="1">IF(D$21&gt;0,OFFSET($B$10,MATCH(INDEX($P$11:$P$20,SMALL(OFFSET($Q$11,0,0,COUNTIF($P$11:$P$20,"&lt;&gt;0"),1),ROWS($P$11:$P13)),1),$P$11:$P$20,0),2,1,1),OFFSET($B$10,MATCH(INDEX($P$11:$P$20,SMALL(OFFSET($Q$11,0,0,COUNTIF($P$11:$P$20,"&lt;&gt;0"),1),ROWS($P$11:$P13)),1),$P$11:$P$20,0),1,1,1))</f>
        <v>#NUM!</v>
      </c>
      <c r="S13" s="208" t="e">
        <f ca="1">OFFSET($B$10,MATCH(INDEX($P$11:$P$20,SMALL(OFFSET($Q$11,0,0,COUNTIF($P$11:$P$20,"&lt;&gt;0"),1),ROWS($P$11:$P13)),1),$P$11:$P$20,0),0,1,1)</f>
        <v>#NUM!</v>
      </c>
    </row>
    <row r="14" spans="2:19" s="187" customFormat="1" ht="15.95" customHeight="1" x14ac:dyDescent="0.25">
      <c r="B14" s="209" t="str">
        <f>IF(SETUP!D22=0,"",SETUP!D22)</f>
        <v>CLOTHING</v>
      </c>
      <c r="C14" s="210">
        <f>IF($B14="","",SUM(IF(JAN!$D$8&lt;&gt;0,JAN!C14,0),IF(FEB!$D$8&lt;&gt;0,FEB!C14,0),IF(MAR!$D$8&lt;&gt;0,MAR!C14,0),IF(APR!$D$8&lt;&gt;0,APR!C14,0),IF(MAY!$D$8&lt;&gt;0,MAY!C14,0),IF(JUN!$D$8&lt;&gt;0,JUN!C14,0),IF(JUL!$D$8&lt;&gt;0,JUL!C14,0),IF(AUG!$D$8&lt;&gt;0,AUG!C14,0),IF(SEP!$D$8&lt;&gt;0,SEP!C14,0),IF(OCT!$D$8&lt;&gt;0,OCT!C14,0),IF(NOV!$D$8&lt;&gt;0,NOV!C14,0),IF(DEC!$D$8&lt;&gt;0,DEC!C14,0)))</f>
        <v>200</v>
      </c>
      <c r="D14" s="210">
        <f>IF($B14="","",SUM(IF(JAN!$D$8&lt;&gt;0,JAN!D14,0),IF(FEB!$D$8&lt;&gt;0,FEB!D14,0),IF(MAR!$D$8&lt;&gt;0,MAR!D14,0),IF(APR!$D$8&lt;&gt;0,APR!D14,0),IF(MAY!$D$8&lt;&gt;0,MAY!D14,0),IF(JUN!$D$8&lt;&gt;0,JUN!D14,0),IF(JUL!$D$8&lt;&gt;0,JUL!D14,0),IF(AUG!$D$8&lt;&gt;0,AUG!D14,0),IF(SEP!$D$8&lt;&gt;0,SEP!D14,0),IF(OCT!$D$8&lt;&gt;0,OCT!D14,0),IF(NOV!$D$8&lt;&gt;0,NOV!D14,0),IF(DEC!$D$8&lt;&gt;0,DEC!D14,0)))</f>
        <v>0</v>
      </c>
      <c r="E14" s="211">
        <f t="shared" si="0"/>
        <v>200</v>
      </c>
      <c r="P14" s="207">
        <f>IF(D$21&gt;0,IFERROR(D14+(ROWS(D$11:D$20)-ROWS(D$11:D14)+1)/1000*(D14&lt;&gt;0),0),IFERROR(C14+(ROWS(C$11:C$20)-ROWS(C$11:C14)+1)/1000*(C14&lt;&gt;0),0))</f>
        <v>0</v>
      </c>
      <c r="Q14" s="208" t="e">
        <f>MATCH(SMALL($P$11:$P$20,COUNTIF($P$11:$P$20,0)+ROWS($P$11:$P14)),$P$11:$P$20,0)</f>
        <v>#NUM!</v>
      </c>
      <c r="R14" s="207" t="e">
        <f ca="1">IF(D$21&gt;0,OFFSET($B$10,MATCH(INDEX($P$11:$P$20,SMALL(OFFSET($Q$11,0,0,COUNTIF($P$11:$P$20,"&lt;&gt;0"),1),ROWS($P$11:$P14)),1),$P$11:$P$20,0),2,1,1),OFFSET($B$10,MATCH(INDEX($P$11:$P$20,SMALL(OFFSET($Q$11,0,0,COUNTIF($P$11:$P$20,"&lt;&gt;0"),1),ROWS($P$11:$P14)),1),$P$11:$P$20,0),1,1,1))</f>
        <v>#NUM!</v>
      </c>
      <c r="S14" s="208" t="e">
        <f ca="1">OFFSET($B$10,MATCH(INDEX($P$11:$P$20,SMALL(OFFSET($Q$11,0,0,COUNTIF($P$11:$P$20,"&lt;&gt;0"),1),ROWS($P$11:$P14)),1),$P$11:$P$20,0),0,1,1)</f>
        <v>#NUM!</v>
      </c>
    </row>
    <row r="15" spans="2:19" s="187" customFormat="1" ht="15.95" customHeight="1" x14ac:dyDescent="0.25">
      <c r="B15" s="209" t="str">
        <f>IF(SETUP!D23=0,"",SETUP!D23)</f>
        <v>HOME SUPPLIES</v>
      </c>
      <c r="C15" s="210">
        <f>IF($B15="","",SUM(IF(JAN!$D$8&lt;&gt;0,JAN!C15,0),IF(FEB!$D$8&lt;&gt;0,FEB!C15,0),IF(MAR!$D$8&lt;&gt;0,MAR!C15,0),IF(APR!$D$8&lt;&gt;0,APR!C15,0),IF(MAY!$D$8&lt;&gt;0,MAY!C15,0),IF(JUN!$D$8&lt;&gt;0,JUN!C15,0),IF(JUL!$D$8&lt;&gt;0,JUL!C15,0),IF(AUG!$D$8&lt;&gt;0,AUG!C15,0),IF(SEP!$D$8&lt;&gt;0,SEP!C15,0),IF(OCT!$D$8&lt;&gt;0,OCT!C15,0),IF(NOV!$D$8&lt;&gt;0,NOV!C15,0),IF(DEC!$D$8&lt;&gt;0,DEC!C15,0)))</f>
        <v>150</v>
      </c>
      <c r="D15" s="210">
        <f>IF($B15="","",SUM(IF(JAN!$D$8&lt;&gt;0,JAN!D15,0),IF(FEB!$D$8&lt;&gt;0,FEB!D15,0),IF(MAR!$D$8&lt;&gt;0,MAR!D15,0),IF(APR!$D$8&lt;&gt;0,APR!D15,0),IF(MAY!$D$8&lt;&gt;0,MAY!D15,0),IF(JUN!$D$8&lt;&gt;0,JUN!D15,0),IF(JUL!$D$8&lt;&gt;0,JUL!D15,0),IF(AUG!$D$8&lt;&gt;0,AUG!D15,0),IF(SEP!$D$8&lt;&gt;0,SEP!D15,0),IF(OCT!$D$8&lt;&gt;0,OCT!D15,0),IF(NOV!$D$8&lt;&gt;0,NOV!D15,0),IF(DEC!$D$8&lt;&gt;0,DEC!D15,0)))</f>
        <v>0</v>
      </c>
      <c r="E15" s="211">
        <f t="shared" si="0"/>
        <v>150</v>
      </c>
      <c r="P15" s="207">
        <f>IF(D$21&gt;0,IFERROR(D15+(ROWS(D$11:D$20)-ROWS(D$11:D15)+1)/1000*(D15&lt;&gt;0),0),IFERROR(C15+(ROWS(C$11:C$20)-ROWS(C$11:C15)+1)/1000*(C15&lt;&gt;0),0))</f>
        <v>0</v>
      </c>
      <c r="Q15" s="208" t="e">
        <f>MATCH(SMALL($P$11:$P$20,COUNTIF($P$11:$P$20,0)+ROWS($P$11:$P15)),$P$11:$P$20,0)</f>
        <v>#NUM!</v>
      </c>
      <c r="R15" s="207" t="e">
        <f ca="1">IF(D$21&gt;0,OFFSET($B$10,MATCH(INDEX($P$11:$P$20,SMALL(OFFSET($Q$11,0,0,COUNTIF($P$11:$P$20,"&lt;&gt;0"),1),ROWS($P$11:$P15)),1),$P$11:$P$20,0),2,1,1),OFFSET($B$10,MATCH(INDEX($P$11:$P$20,SMALL(OFFSET($Q$11,0,0,COUNTIF($P$11:$P$20,"&lt;&gt;0"),1),ROWS($P$11:$P15)),1),$P$11:$P$20,0),1,1,1))</f>
        <v>#NUM!</v>
      </c>
      <c r="S15" s="208" t="e">
        <f ca="1">OFFSET($B$10,MATCH(INDEX($P$11:$P$20,SMALL(OFFSET($Q$11,0,0,COUNTIF($P$11:$P$20,"&lt;&gt;0"),1),ROWS($P$11:$P15)),1),$P$11:$P$20,0),0,1,1)</f>
        <v>#NUM!</v>
      </c>
    </row>
    <row r="16" spans="2:19" s="187" customFormat="1" ht="15.95" customHeight="1" x14ac:dyDescent="0.25">
      <c r="B16" s="209" t="str">
        <f>IF(SETUP!D24=0,"",SETUP!D24)</f>
        <v>TOILETRIES</v>
      </c>
      <c r="C16" s="210">
        <f>IF($B16="","",SUM(IF(JAN!$D$8&lt;&gt;0,JAN!C16,0),IF(FEB!$D$8&lt;&gt;0,FEB!C16,0),IF(MAR!$D$8&lt;&gt;0,MAR!C16,0),IF(APR!$D$8&lt;&gt;0,APR!C16,0),IF(MAY!$D$8&lt;&gt;0,MAY!C16,0),IF(JUN!$D$8&lt;&gt;0,JUN!C16,0),IF(JUL!$D$8&lt;&gt;0,JUL!C16,0),IF(AUG!$D$8&lt;&gt;0,AUG!C16,0),IF(SEP!$D$8&lt;&gt;0,SEP!C16,0),IF(OCT!$D$8&lt;&gt;0,OCT!C16,0),IF(NOV!$D$8&lt;&gt;0,NOV!C16,0),IF(DEC!$D$8&lt;&gt;0,DEC!C16,0)))</f>
        <v>50</v>
      </c>
      <c r="D16" s="210">
        <f>IF($B16="","",SUM(IF(JAN!$D$8&lt;&gt;0,JAN!D16,0),IF(FEB!$D$8&lt;&gt;0,FEB!D16,0),IF(MAR!$D$8&lt;&gt;0,MAR!D16,0),IF(APR!$D$8&lt;&gt;0,APR!D16,0),IF(MAY!$D$8&lt;&gt;0,MAY!D16,0),IF(JUN!$D$8&lt;&gt;0,JUN!D16,0),IF(JUL!$D$8&lt;&gt;0,JUL!D16,0),IF(AUG!$D$8&lt;&gt;0,AUG!D16,0),IF(SEP!$D$8&lt;&gt;0,SEP!D16,0),IF(OCT!$D$8&lt;&gt;0,OCT!D16,0),IF(NOV!$D$8&lt;&gt;0,NOV!D16,0),IF(DEC!$D$8&lt;&gt;0,DEC!D16,0)))</f>
        <v>0</v>
      </c>
      <c r="E16" s="211">
        <f t="shared" si="0"/>
        <v>50</v>
      </c>
      <c r="P16" s="207">
        <f>IF(D$21&gt;0,IFERROR(D16+(ROWS(D$11:D$20)-ROWS(D$11:D16)+1)/1000*(D16&lt;&gt;0),0),IFERROR(C16+(ROWS(C$11:C$20)-ROWS(C$11:C16)+1)/1000*(C16&lt;&gt;0),0))</f>
        <v>0</v>
      </c>
      <c r="Q16" s="208" t="e">
        <f>MATCH(SMALL($P$11:$P$20,COUNTIF($P$11:$P$20,0)+ROWS($P$11:$P16)),$P$11:$P$20,0)</f>
        <v>#NUM!</v>
      </c>
      <c r="R16" s="207" t="e">
        <f ca="1">IF(D$21&gt;0,OFFSET($B$10,MATCH(INDEX($P$11:$P$20,SMALL(OFFSET($Q$11,0,0,COUNTIF($P$11:$P$20,"&lt;&gt;0"),1),ROWS($P$11:$P16)),1),$P$11:$P$20,0),2,1,1),OFFSET($B$10,MATCH(INDEX($P$11:$P$20,SMALL(OFFSET($Q$11,0,0,COUNTIF($P$11:$P$20,"&lt;&gt;0"),1),ROWS($P$11:$P16)),1),$P$11:$P$20,0),1,1,1))</f>
        <v>#NUM!</v>
      </c>
      <c r="S16" s="208" t="e">
        <f ca="1">OFFSET($B$10,MATCH(INDEX($P$11:$P$20,SMALL(OFFSET($Q$11,0,0,COUNTIF($P$11:$P$20,"&lt;&gt;0"),1),ROWS($P$11:$P16)),1),$P$11:$P$20,0),0,1,1)</f>
        <v>#NUM!</v>
      </c>
    </row>
    <row r="17" spans="2:19" s="187" customFormat="1" ht="15.95" customHeight="1" x14ac:dyDescent="0.25">
      <c r="B17" s="209" t="str">
        <f>IF(SETUP!D25=0,"",SETUP!D25)</f>
        <v>ENTERTAINMENT</v>
      </c>
      <c r="C17" s="210">
        <f>IF($B17="","",SUM(IF(JAN!$D$8&lt;&gt;0,JAN!C17,0),IF(FEB!$D$8&lt;&gt;0,FEB!C17,0),IF(MAR!$D$8&lt;&gt;0,MAR!C17,0),IF(APR!$D$8&lt;&gt;0,APR!C17,0),IF(MAY!$D$8&lt;&gt;0,MAY!C17,0),IF(JUN!$D$8&lt;&gt;0,JUN!C17,0),IF(JUL!$D$8&lt;&gt;0,JUL!C17,0),IF(AUG!$D$8&lt;&gt;0,AUG!C17,0),IF(SEP!$D$8&lt;&gt;0,SEP!C17,0),IF(OCT!$D$8&lt;&gt;0,OCT!C17,0),IF(NOV!$D$8&lt;&gt;0,NOV!C17,0),IF(DEC!$D$8&lt;&gt;0,DEC!C17,0)))</f>
        <v>100</v>
      </c>
      <c r="D17" s="210">
        <f>IF($B17="","",SUM(IF(JAN!$D$8&lt;&gt;0,JAN!D17,0),IF(FEB!$D$8&lt;&gt;0,FEB!D17,0),IF(MAR!$D$8&lt;&gt;0,MAR!D17,0),IF(APR!$D$8&lt;&gt;0,APR!D17,0),IF(MAY!$D$8&lt;&gt;0,MAY!D17,0),IF(JUN!$D$8&lt;&gt;0,JUN!D17,0),IF(JUL!$D$8&lt;&gt;0,JUL!D17,0),IF(AUG!$D$8&lt;&gt;0,AUG!D17,0),IF(SEP!$D$8&lt;&gt;0,SEP!D17,0),IF(OCT!$D$8&lt;&gt;0,OCT!D17,0),IF(NOV!$D$8&lt;&gt;0,NOV!D17,0),IF(DEC!$D$8&lt;&gt;0,DEC!D17,0)))</f>
        <v>0</v>
      </c>
      <c r="E17" s="211">
        <f t="shared" si="0"/>
        <v>100</v>
      </c>
      <c r="P17" s="207">
        <f>IF(D$21&gt;0,IFERROR(D17+(ROWS(D$11:D$20)-ROWS(D$11:D17)+1)/1000*(D17&lt;&gt;0),0),IFERROR(C17+(ROWS(C$11:C$20)-ROWS(C$11:C17)+1)/1000*(C17&lt;&gt;0),0))</f>
        <v>0</v>
      </c>
      <c r="Q17" s="208" t="e">
        <f>MATCH(SMALL($P$11:$P$20,COUNTIF($P$11:$P$20,0)+ROWS($P$11:$P17)),$P$11:$P$20,0)</f>
        <v>#NUM!</v>
      </c>
      <c r="R17" s="207" t="e">
        <f ca="1">IF(D$21&gt;0,OFFSET($B$10,MATCH(INDEX($P$11:$P$20,SMALL(OFFSET($Q$11,0,0,COUNTIF($P$11:$P$20,"&lt;&gt;0"),1),ROWS($P$11:$P17)),1),$P$11:$P$20,0),2,1,1),OFFSET($B$10,MATCH(INDEX($P$11:$P$20,SMALL(OFFSET($Q$11,0,0,COUNTIF($P$11:$P$20,"&lt;&gt;0"),1),ROWS($P$11:$P17)),1),$P$11:$P$20,0),1,1,1))</f>
        <v>#NUM!</v>
      </c>
      <c r="S17" s="208" t="e">
        <f ca="1">OFFSET($B$10,MATCH(INDEX($P$11:$P$20,SMALL(OFFSET($Q$11,0,0,COUNTIF($P$11:$P$20,"&lt;&gt;0"),1),ROWS($P$11:$P17)),1),$P$11:$P$20,0),0,1,1)</f>
        <v>#NUM!</v>
      </c>
    </row>
    <row r="18" spans="2:19" s="187" customFormat="1" ht="15.95" customHeight="1" x14ac:dyDescent="0.25">
      <c r="B18" s="209" t="str">
        <f>IF(SETUP!D26=0,"",SETUP!D26)</f>
        <v>VACATION</v>
      </c>
      <c r="C18" s="210">
        <f>IF($B18="","",SUM(IF(JAN!$D$8&lt;&gt;0,JAN!C18,0),IF(FEB!$D$8&lt;&gt;0,FEB!C18,0),IF(MAR!$D$8&lt;&gt;0,MAR!C18,0),IF(APR!$D$8&lt;&gt;0,APR!C18,0),IF(MAY!$D$8&lt;&gt;0,MAY!C18,0),IF(JUN!$D$8&lt;&gt;0,JUN!C18,0),IF(JUL!$D$8&lt;&gt;0,JUL!C18,0),IF(AUG!$D$8&lt;&gt;0,AUG!C18,0),IF(SEP!$D$8&lt;&gt;0,SEP!C18,0),IF(OCT!$D$8&lt;&gt;0,OCT!C18,0),IF(NOV!$D$8&lt;&gt;0,NOV!C18,0),IF(DEC!$D$8&lt;&gt;0,DEC!C18,0)))</f>
        <v>100</v>
      </c>
      <c r="D18" s="210">
        <f>IF($B18="","",SUM(IF(JAN!$D$8&lt;&gt;0,JAN!D18,0),IF(FEB!$D$8&lt;&gt;0,FEB!D18,0),IF(MAR!$D$8&lt;&gt;0,MAR!D18,0),IF(APR!$D$8&lt;&gt;0,APR!D18,0),IF(MAY!$D$8&lt;&gt;0,MAY!D18,0),IF(JUN!$D$8&lt;&gt;0,JUN!D18,0),IF(JUL!$D$8&lt;&gt;0,JUL!D18,0),IF(AUG!$D$8&lt;&gt;0,AUG!D18,0),IF(SEP!$D$8&lt;&gt;0,SEP!D18,0),IF(OCT!$D$8&lt;&gt;0,OCT!D18,0),IF(NOV!$D$8&lt;&gt;0,NOV!D18,0),IF(DEC!$D$8&lt;&gt;0,DEC!D18,0)))</f>
        <v>0</v>
      </c>
      <c r="E18" s="211">
        <f t="shared" si="0"/>
        <v>100</v>
      </c>
      <c r="P18" s="207">
        <f>IF(D$21&gt;0,IFERROR(D18+(ROWS(D$11:D$20)-ROWS(D$11:D18)+1)/1000*(D18&lt;&gt;0),0),IFERROR(C18+(ROWS(C$11:C$20)-ROWS(C$11:C18)+1)/1000*(C18&lt;&gt;0),0))</f>
        <v>0</v>
      </c>
      <c r="Q18" s="208" t="e">
        <f>MATCH(SMALL($P$11:$P$20,COUNTIF($P$11:$P$20,0)+ROWS($P$11:$P18)),$P$11:$P$20,0)</f>
        <v>#NUM!</v>
      </c>
      <c r="R18" s="207" t="e">
        <f ca="1">IF(D$21&gt;0,OFFSET($B$10,MATCH(INDEX($P$11:$P$20,SMALL(OFFSET($Q$11,0,0,COUNTIF($P$11:$P$20,"&lt;&gt;0"),1),ROWS($P$11:$P18)),1),$P$11:$P$20,0),2,1,1),OFFSET($B$10,MATCH(INDEX($P$11:$P$20,SMALL(OFFSET($Q$11,0,0,COUNTIF($P$11:$P$20,"&lt;&gt;0"),1),ROWS($P$11:$P18)),1),$P$11:$P$20,0),1,1,1))</f>
        <v>#NUM!</v>
      </c>
      <c r="S18" s="208" t="e">
        <f ca="1">OFFSET($B$10,MATCH(INDEX($P$11:$P$20,SMALL(OFFSET($Q$11,0,0,COUNTIF($P$11:$P$20,"&lt;&gt;0"),1),ROWS($P$11:$P18)),1),$P$11:$P$20,0),0,1,1)</f>
        <v>#NUM!</v>
      </c>
    </row>
    <row r="19" spans="2:19" s="187" customFormat="1" ht="15.95" customHeight="1" x14ac:dyDescent="0.25">
      <c r="B19" s="209" t="str">
        <f>IF(SETUP!D27=0,"",SETUP!D27)</f>
        <v>OTHER</v>
      </c>
      <c r="C19" s="210">
        <f>IF($B19="","",SUM(IF(JAN!$D$8&lt;&gt;0,JAN!C19,0),IF(FEB!$D$8&lt;&gt;0,FEB!C19,0),IF(MAR!$D$8&lt;&gt;0,MAR!C19,0),IF(APR!$D$8&lt;&gt;0,APR!C19,0),IF(MAY!$D$8&lt;&gt;0,MAY!C19,0),IF(JUN!$D$8&lt;&gt;0,JUN!C19,0),IF(JUL!$D$8&lt;&gt;0,JUL!C19,0),IF(AUG!$D$8&lt;&gt;0,AUG!C19,0),IF(SEP!$D$8&lt;&gt;0,SEP!C19,0),IF(OCT!$D$8&lt;&gt;0,OCT!C19,0),IF(NOV!$D$8&lt;&gt;0,NOV!C19,0),IF(DEC!$D$8&lt;&gt;0,DEC!C19,0)))</f>
        <v>150</v>
      </c>
      <c r="D19" s="210">
        <f>IF($B19="","",SUM(IF(JAN!$D$8&lt;&gt;0,JAN!D19,0),IF(FEB!$D$8&lt;&gt;0,FEB!D19,0),IF(MAR!$D$8&lt;&gt;0,MAR!D19,0),IF(APR!$D$8&lt;&gt;0,APR!D19,0),IF(MAY!$D$8&lt;&gt;0,MAY!D19,0),IF(JUN!$D$8&lt;&gt;0,JUN!D19,0),IF(JUL!$D$8&lt;&gt;0,JUL!D19,0),IF(AUG!$D$8&lt;&gt;0,AUG!D19,0),IF(SEP!$D$8&lt;&gt;0,SEP!D19,0),IF(OCT!$D$8&lt;&gt;0,OCT!D19,0),IF(NOV!$D$8&lt;&gt;0,NOV!D19,0),IF(DEC!$D$8&lt;&gt;0,DEC!D19,0)))</f>
        <v>0</v>
      </c>
      <c r="E19" s="211">
        <f t="shared" si="0"/>
        <v>150</v>
      </c>
      <c r="P19" s="207">
        <f>IF(D$21&gt;0,IFERROR(D19+(ROWS(D$11:D$20)-ROWS(D$11:D19)+1)/1000*(D19&lt;&gt;0),0),IFERROR(C19+(ROWS(C$11:C$20)-ROWS(C$11:C19)+1)/1000*(C19&lt;&gt;0),0))</f>
        <v>0</v>
      </c>
      <c r="Q19" s="208" t="e">
        <f>MATCH(SMALL($P$11:$P$20,COUNTIF($P$11:$P$20,0)+ROWS($P$11:$P19)),$P$11:$P$20,0)</f>
        <v>#NUM!</v>
      </c>
      <c r="R19" s="207" t="e">
        <f ca="1">IF(D$21&gt;0,OFFSET($B$10,MATCH(INDEX($P$11:$P$20,SMALL(OFFSET($Q$11,0,0,COUNTIF($P$11:$P$20,"&lt;&gt;0"),1),ROWS($P$11:$P19)),1),$P$11:$P$20,0),2,1,1),OFFSET($B$10,MATCH(INDEX($P$11:$P$20,SMALL(OFFSET($Q$11,0,0,COUNTIF($P$11:$P$20,"&lt;&gt;0"),1),ROWS($P$11:$P19)),1),$P$11:$P$20,0),1,1,1))</f>
        <v>#NUM!</v>
      </c>
      <c r="S19" s="208" t="e">
        <f ca="1">OFFSET($B$10,MATCH(INDEX($P$11:$P$20,SMALL(OFFSET($Q$11,0,0,COUNTIF($P$11:$P$20,"&lt;&gt;0"),1),ROWS($P$11:$P19)),1),$P$11:$P$20,0),0,1,1)</f>
        <v>#NUM!</v>
      </c>
    </row>
    <row r="20" spans="2:19" s="187" customFormat="1" ht="15.95" customHeight="1" thickBot="1" x14ac:dyDescent="0.3">
      <c r="B20" s="212" t="str">
        <f>IF(SETUP!D28=0,"",SETUP!D28)</f>
        <v/>
      </c>
      <c r="C20" s="210" t="str">
        <f>IF($B20="","",SUM(IF(JAN!$D$8&lt;&gt;0,JAN!C20,0),IF(FEB!$D$8&lt;&gt;0,FEB!C20,0),IF(MAR!$D$8&lt;&gt;0,MAR!C20,0),IF(APR!$D$8&lt;&gt;0,APR!C20,0),IF(MAY!$D$8&lt;&gt;0,MAY!C20,0),IF(JUN!$D$8&lt;&gt;0,JUN!C20,0),IF(JUL!$D$8&lt;&gt;0,JUL!C20,0),IF(AUG!$D$8&lt;&gt;0,AUG!C20,0),IF(SEP!$D$8&lt;&gt;0,SEP!C20,0),IF(OCT!$D$8&lt;&gt;0,OCT!C20,0),IF(NOV!$D$8&lt;&gt;0,NOV!C20,0),IF(DEC!$D$8&lt;&gt;0,DEC!C20,0)))</f>
        <v/>
      </c>
      <c r="D20" s="210" t="str">
        <f>IF($B20="","",SUM(IF(JAN!$D$8&lt;&gt;0,JAN!D20,0),IF(FEB!$D$8&lt;&gt;0,FEB!D20,0),IF(MAR!$D$8&lt;&gt;0,MAR!D20,0),IF(APR!$D$8&lt;&gt;0,APR!D20,0),IF(MAY!$D$8&lt;&gt;0,MAY!D20,0),IF(JUN!$D$8&lt;&gt;0,JUN!D20,0),IF(JUL!$D$8&lt;&gt;0,JUL!D20,0),IF(AUG!$D$8&lt;&gt;0,AUG!D20,0),IF(SEP!$D$8&lt;&gt;0,SEP!D20,0),IF(OCT!$D$8&lt;&gt;0,OCT!D20,0),IF(NOV!$D$8&lt;&gt;0,NOV!D20,0),IF(DEC!$D$8&lt;&gt;0,DEC!D20,0)))</f>
        <v/>
      </c>
      <c r="E20" s="211" t="str">
        <f t="shared" si="0"/>
        <v/>
      </c>
      <c r="P20" s="207">
        <f>IF(D$21&gt;0,IFERROR(D20+(ROWS(D$11:D$20)-ROWS(D$11:D20)+1)/1000*(D20&lt;&gt;0),0),IFERROR(C20+(ROWS(C$11:C$20)-ROWS(C$11:C20)+1)/1000*(C20&lt;&gt;0),0))</f>
        <v>0</v>
      </c>
      <c r="Q20" s="208" t="e">
        <f>MATCH(SMALL($P$11:$P$20,COUNTIF($P$11:$P$20,0)+ROWS($P$11:$P20)),$P$11:$P$20,0)</f>
        <v>#NUM!</v>
      </c>
      <c r="R20" s="207" t="e">
        <f ca="1">IF(D$21&gt;0,OFFSET($B$10,MATCH(INDEX($P$11:$P$20,SMALL(OFFSET($Q$11,0,0,COUNTIF($P$11:$P$20,"&lt;&gt;0"),1),ROWS($P$11:$P20)),1),$P$11:$P$20,0),2,1,1),OFFSET($B$10,MATCH(INDEX($P$11:$P$20,SMALL(OFFSET($Q$11,0,0,COUNTIF($P$11:$P$20,"&lt;&gt;0"),1),ROWS($P$11:$P20)),1),$P$11:$P$20,0),1,1,1))</f>
        <v>#NUM!</v>
      </c>
      <c r="S20" s="208" t="e">
        <f ca="1">OFFSET($B$10,MATCH(INDEX($P$11:$P$20,SMALL(OFFSET($Q$11,0,0,COUNTIF($P$11:$P$20,"&lt;&gt;0"),1),ROWS($P$11:$P20)),1),$P$11:$P$20,0),0,1,1)</f>
        <v>#NUM!</v>
      </c>
    </row>
    <row r="21" spans="2:19" s="187" customFormat="1" ht="15.95" customHeight="1" thickBot="1" x14ac:dyDescent="0.3">
      <c r="B21" s="213" t="s">
        <v>28</v>
      </c>
      <c r="C21" s="214">
        <f>SUM(C11:C20)</f>
        <v>2400</v>
      </c>
      <c r="D21" s="214">
        <f>SUM(D11:D20)</f>
        <v>13.07</v>
      </c>
      <c r="E21" s="215">
        <f>SUM(E11:E20)</f>
        <v>2386.9300000000003</v>
      </c>
      <c r="P21" s="188"/>
      <c r="Q21" s="188"/>
      <c r="R21" s="188"/>
      <c r="S21" s="188"/>
    </row>
    <row r="23" spans="2:19" ht="15.95" customHeight="1" x14ac:dyDescent="0.25">
      <c r="B23" s="256"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6"/>
      <c r="D23" s="256"/>
      <c r="E23" s="256"/>
    </row>
    <row r="24" spans="2:19" ht="15.95" customHeight="1" x14ac:dyDescent="0.25">
      <c r="B24" s="256"/>
      <c r="C24" s="256"/>
      <c r="D24" s="256"/>
      <c r="E24" s="256"/>
      <c r="P24" s="216"/>
    </row>
    <row r="26" spans="2:19" ht="15.95" customHeight="1" x14ac:dyDescent="0.25">
      <c r="B26" s="258" t="str">
        <f ca="1">IF($E$21&gt;=0,"By being under budget for the last "&amp;COUNT(SUMMARY!D12:O12)&amp;"-month period, you saved "&amp;DOLLAR($E$21,2)&amp;" in addition to your budgeted savings amount of "&amp;DOLLAR($C$8-$C$21,2)&amp;" for a Total Savings of "&amp;DOLLAR($E$8,2)&amp;".","By being over budget for the last "&amp;COUNT(SUMMARY!D12:O12)&amp;"-month period, you cut into your budgeted savings amount of "&amp;DOLLAR($C$8-$C$21,2)&amp;" by "&amp;DOLLAR($E$21*-1,2)&amp;", which reduced your Total Savings to "&amp;DOLLAR($E$8,2)&amp;".")</f>
        <v>By being under budget for the last 1-month period, you saved $2,386.93 in addition to your budgeted savings amount of $200.00 for a Total Savings of $2,586.93.</v>
      </c>
      <c r="C26" s="258"/>
      <c r="D26" s="258"/>
      <c r="E26" s="258"/>
    </row>
    <row r="27" spans="2:19" ht="15.95" customHeight="1" x14ac:dyDescent="0.25">
      <c r="B27" s="258"/>
      <c r="C27" s="258"/>
      <c r="D27" s="258"/>
      <c r="E27" s="258"/>
      <c r="O27" s="217"/>
    </row>
    <row r="28" spans="2:19" ht="15.95" customHeight="1" x14ac:dyDescent="0.25">
      <c r="B28" s="258"/>
      <c r="C28" s="258"/>
      <c r="D28" s="258"/>
      <c r="E28" s="258"/>
      <c r="J28" s="257"/>
      <c r="K28" s="257"/>
    </row>
    <row r="29" spans="2:19" ht="15.95" customHeight="1" x14ac:dyDescent="0.25">
      <c r="B29" s="163"/>
      <c r="C29" s="163"/>
      <c r="D29" s="163"/>
      <c r="E29" s="163"/>
    </row>
  </sheetData>
  <sheetProtection password="C4DC" sheet="1" objects="1" scenarios="1"/>
  <mergeCells count="11">
    <mergeCell ref="B1:E1"/>
    <mergeCell ref="B2:B3"/>
    <mergeCell ref="L2:N2"/>
    <mergeCell ref="L3:N3"/>
    <mergeCell ref="B5:E5"/>
    <mergeCell ref="L5:N5"/>
    <mergeCell ref="P7:S7"/>
    <mergeCell ref="B23:E24"/>
    <mergeCell ref="J28:K28"/>
    <mergeCell ref="B26:E28"/>
    <mergeCell ref="L4:N4"/>
  </mergeCells>
  <conditionalFormatting sqref="B11:E20">
    <cfRule type="containsErrors" dxfId="2" priority="1">
      <formula>ISERROR(B11)</formula>
    </cfRule>
    <cfRule type="containsBlanks" dxfId="1" priority="2">
      <formula>LEN(TRIM(B11))=0</formula>
    </cfRule>
  </conditionalFormatting>
  <conditionalFormatting sqref="B5">
    <cfRule type="expression" dxfId="0" priority="3">
      <formula>#REF!&lt;0</formula>
    </cfRule>
  </conditionalFormatting>
  <pageMargins left="0.25" right="0.25" top="0.25" bottom="0.25" header="0.3" footer="0.15"/>
  <pageSetup scale="79" orientation="landscape" r:id="rId1"/>
  <headerFooter>
    <oddFooter>&amp;LSuper Basic Budget&amp;C&amp;A&amp;RPage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showRuler="0" zoomScaleNormal="100" workbookViewId="0">
      <pane xSplit="3" ySplit="15" topLeftCell="D16" activePane="bottomRight" state="frozen"/>
      <selection pane="topRight"/>
      <selection pane="bottomLeft"/>
      <selection pane="bottomRight"/>
    </sheetView>
  </sheetViews>
  <sheetFormatPr defaultColWidth="8.85546875" defaultRowHeight="15.95" customHeight="1" x14ac:dyDescent="0.25"/>
  <cols>
    <col min="1" max="1" width="1.85546875" style="35" customWidth="1"/>
    <col min="2" max="2" width="20.7109375" style="35" customWidth="1"/>
    <col min="3" max="17" width="11.28515625" style="35" customWidth="1"/>
    <col min="18" max="18" width="1.85546875" style="35" customWidth="1"/>
    <col min="19" max="16384" width="8.85546875" style="35"/>
  </cols>
  <sheetData>
    <row r="1" spans="2:18" ht="6" customHeight="1" x14ac:dyDescent="0.25"/>
    <row r="2" spans="2:18" ht="15.95" customHeight="1" x14ac:dyDescent="0.25">
      <c r="B2" s="254" t="s">
        <v>52</v>
      </c>
      <c r="C2" s="254"/>
      <c r="D2" s="254"/>
      <c r="P2" s="260" t="str">
        <f>HYPERLINK("#'setup'!$a$1","Back to SETUP")</f>
        <v>Back to SETUP</v>
      </c>
      <c r="Q2" s="260"/>
    </row>
    <row r="3" spans="2:18" ht="15.95" customHeight="1" x14ac:dyDescent="0.25">
      <c r="B3" s="254"/>
      <c r="C3" s="254"/>
      <c r="D3" s="254"/>
      <c r="P3" s="260" t="str">
        <f>HYPERLINK("#'expenses'!$B"&amp;COUNT(EXPENSES!$D:$D)+8,"Go to EXPENSES")</f>
        <v>Go to EXPENSES</v>
      </c>
      <c r="Q3" s="260"/>
    </row>
    <row r="4" spans="2:18" ht="15.95" customHeight="1" x14ac:dyDescent="0.25">
      <c r="P4" s="260" t="str">
        <f ca="1">HYPERLINK("#'"&amp;TEXT(SETUP!$M$2,"mmm")&amp;"'!$A$1","Go to CURRENT MONTH")</f>
        <v>Go to CURRENT MONTH</v>
      </c>
      <c r="Q4" s="260"/>
    </row>
    <row r="5" spans="2:18" ht="15.95" customHeight="1" thickBot="1" x14ac:dyDescent="0.3">
      <c r="P5" s="260" t="str">
        <f>HYPERLINK("#'ytd'!$a$1","Go to YEAR-TO-DATE")</f>
        <v>Go to YEAR-TO-DATE</v>
      </c>
      <c r="Q5" s="260"/>
      <c r="R5" s="174"/>
    </row>
    <row r="6" spans="2:18" s="175" customFormat="1" ht="15.95" hidden="1" customHeight="1" x14ac:dyDescent="0.25">
      <c r="D6" s="176" t="s">
        <v>56</v>
      </c>
      <c r="E6" s="176" t="s">
        <v>57</v>
      </c>
      <c r="F6" s="176" t="s">
        <v>58</v>
      </c>
      <c r="G6" s="176" t="s">
        <v>59</v>
      </c>
      <c r="H6" s="176" t="s">
        <v>50</v>
      </c>
      <c r="I6" s="176" t="s">
        <v>60</v>
      </c>
      <c r="J6" s="176" t="s">
        <v>61</v>
      </c>
      <c r="K6" s="176" t="s">
        <v>62</v>
      </c>
      <c r="L6" s="176" t="s">
        <v>63</v>
      </c>
      <c r="M6" s="176" t="s">
        <v>64</v>
      </c>
      <c r="N6" s="176" t="s">
        <v>55</v>
      </c>
      <c r="O6" s="176" t="s">
        <v>65</v>
      </c>
    </row>
    <row r="7" spans="2:18" s="175" customFormat="1" ht="15.95" hidden="1" customHeight="1" x14ac:dyDescent="0.25">
      <c r="D7" s="176">
        <v>1</v>
      </c>
      <c r="E7" s="176">
        <v>2</v>
      </c>
      <c r="F7" s="176">
        <v>3</v>
      </c>
      <c r="G7" s="176">
        <v>4</v>
      </c>
      <c r="H7" s="176">
        <v>5</v>
      </c>
      <c r="I7" s="176">
        <v>6</v>
      </c>
      <c r="J7" s="176">
        <v>7</v>
      </c>
      <c r="K7" s="176">
        <v>8</v>
      </c>
      <c r="L7" s="176">
        <v>9</v>
      </c>
      <c r="M7" s="176">
        <v>10</v>
      </c>
      <c r="N7" s="176">
        <v>11</v>
      </c>
      <c r="O7" s="176">
        <v>12</v>
      </c>
    </row>
    <row r="8" spans="2:18" s="175" customFormat="1" ht="15.95" hidden="1" customHeight="1" x14ac:dyDescent="0.25">
      <c r="D8" s="176">
        <f>IFERROR(VLOOKUP(D6,SETUP!$E$10:$F$10,2,FALSE),IF(D6="JANUARY",O8+1,O8))</f>
        <v>2013</v>
      </c>
      <c r="E8" s="176">
        <f>IFERROR(VLOOKUP(E6,SETUP!$E$10:$F$10,2,FALSE),IF(E6="JANUARY",D8+1,D8))</f>
        <v>2013</v>
      </c>
      <c r="F8" s="176">
        <f>IFERROR(VLOOKUP(F6,SETUP!$E$10:$F$10,2,FALSE),IF(F6="JANUARY",E8+1,E8))</f>
        <v>2013</v>
      </c>
      <c r="G8" s="176">
        <f>IFERROR(VLOOKUP(G6,SETUP!$E$10:$F$10,2,FALSE),IF(G6="JANUARY",F8+1,F8))</f>
        <v>2013</v>
      </c>
      <c r="H8" s="176">
        <f>IFERROR(VLOOKUP(H6,SETUP!$E$10:$F$10,2,FALSE),IF(H6="JANUARY",G8+1,G8))</f>
        <v>2013</v>
      </c>
      <c r="I8" s="176">
        <f>IFERROR(VLOOKUP(I6,SETUP!$E$10:$F$10,2,FALSE),IF(I6="JANUARY",H8+1,H8))</f>
        <v>2013</v>
      </c>
      <c r="J8" s="176">
        <f>IFERROR(VLOOKUP(J6,SETUP!$E$10:$F$10,2,FALSE),IF(J6="JANUARY",I8+1,I8))</f>
        <v>2013</v>
      </c>
      <c r="K8" s="176">
        <f>IFERROR(VLOOKUP(K6,SETUP!$E$10:$F$10,2,FALSE),IF(K6="JANUARY",J8+1,J8))</f>
        <v>2013</v>
      </c>
      <c r="L8" s="176">
        <f>IFERROR(VLOOKUP(L6,SETUP!$E$10:$F$10,2,FALSE),IF(L6="JANUARY",K8+1,K8))</f>
        <v>2013</v>
      </c>
      <c r="M8" s="176">
        <f>IFERROR(VLOOKUP(M6,SETUP!$E$10:$F$10,2,FALSE),IF(M6="JANUARY",L8+1,L8))</f>
        <v>2013</v>
      </c>
      <c r="N8" s="176">
        <f>IFERROR(VLOOKUP(N6,SETUP!$E$10:$F$10,2,FALSE),IF(N6="JANUARY",M8+1,M8))</f>
        <v>2013</v>
      </c>
      <c r="O8" s="176">
        <f>IFERROR(VLOOKUP(O6,SETUP!$E$10:$F$10,2,FALSE),IF(O6="JANUARY",N8+1,N8))</f>
        <v>2012</v>
      </c>
    </row>
    <row r="9" spans="2:18" s="175" customFormat="1" ht="15.95" hidden="1" customHeight="1" thickBot="1" x14ac:dyDescent="0.3">
      <c r="D9" s="177">
        <f>DATE(SETUP!F10,HLOOKUP(SETUP!E10,SUMMARY!$D$6:$O$7,2,FALSE),1)</f>
        <v>41244</v>
      </c>
      <c r="E9" s="177">
        <f>DATE(YEAR(D9),MONTH(D9)+1,DAY(D9))</f>
        <v>41275</v>
      </c>
      <c r="F9" s="177">
        <f>DATE(YEAR(E9),MONTH(E9)+1,DAY(E9))</f>
        <v>41306</v>
      </c>
      <c r="G9" s="177">
        <f t="shared" ref="G9" si="0">DATE(YEAR(F9),MONTH(F9)+1,DAY(F9))</f>
        <v>41334</v>
      </c>
      <c r="H9" s="177">
        <f t="shared" ref="H9" si="1">DATE(YEAR(G9),MONTH(G9)+1,DAY(G9))</f>
        <v>41365</v>
      </c>
      <c r="I9" s="177">
        <f t="shared" ref="I9" si="2">DATE(YEAR(H9),MONTH(H9)+1,DAY(H9))</f>
        <v>41395</v>
      </c>
      <c r="J9" s="177">
        <f t="shared" ref="J9" si="3">DATE(YEAR(I9),MONTH(I9)+1,DAY(I9))</f>
        <v>41426</v>
      </c>
      <c r="K9" s="177">
        <f t="shared" ref="K9" si="4">DATE(YEAR(J9),MONTH(J9)+1,DAY(J9))</f>
        <v>41456</v>
      </c>
      <c r="L9" s="177">
        <f t="shared" ref="L9" si="5">DATE(YEAR(K9),MONTH(K9)+1,DAY(K9))</f>
        <v>41487</v>
      </c>
      <c r="M9" s="177">
        <f>DATE(YEAR(L9),MONTH(L9)+1,DAY(L9))</f>
        <v>41518</v>
      </c>
      <c r="N9" s="177">
        <f t="shared" ref="N9" si="6">DATE(YEAR(M9),MONTH(M9)+1,DAY(M9))</f>
        <v>41548</v>
      </c>
      <c r="O9" s="177">
        <f>DATE(YEAR(N9),MONTH(N9)+1,DAY(N9))</f>
        <v>41579</v>
      </c>
    </row>
    <row r="10" spans="2:18" s="3" customFormat="1" ht="15.95" customHeight="1" thickBot="1" x14ac:dyDescent="0.3">
      <c r="B10" s="69" t="s">
        <v>53</v>
      </c>
      <c r="C10" s="70"/>
      <c r="D10" s="71" t="str">
        <f>UPPER(TEXT(D9,"mmm"))&amp;" "&amp;TEXT(D9,"yy")</f>
        <v>DEC 12</v>
      </c>
      <c r="E10" s="71" t="str">
        <f t="shared" ref="E10:O10" si="7">UPPER(TEXT(E9,"mmm"))&amp;" "&amp;TEXT(E9,"yy")</f>
        <v>JAN 13</v>
      </c>
      <c r="F10" s="71" t="str">
        <f t="shared" si="7"/>
        <v>FEB 13</v>
      </c>
      <c r="G10" s="71" t="str">
        <f t="shared" si="7"/>
        <v>MAR 13</v>
      </c>
      <c r="H10" s="71" t="str">
        <f t="shared" si="7"/>
        <v>APR 13</v>
      </c>
      <c r="I10" s="71" t="str">
        <f t="shared" si="7"/>
        <v>MAY 13</v>
      </c>
      <c r="J10" s="71" t="str">
        <f t="shared" si="7"/>
        <v>JUN 13</v>
      </c>
      <c r="K10" s="71" t="str">
        <f t="shared" si="7"/>
        <v>JUL 13</v>
      </c>
      <c r="L10" s="71" t="str">
        <f t="shared" si="7"/>
        <v>AUG 13</v>
      </c>
      <c r="M10" s="71" t="str">
        <f t="shared" si="7"/>
        <v>SEP 13</v>
      </c>
      <c r="N10" s="71" t="str">
        <f t="shared" si="7"/>
        <v>OCT 13</v>
      </c>
      <c r="O10" s="71" t="str">
        <f t="shared" si="7"/>
        <v>NOV 13</v>
      </c>
      <c r="P10" s="72" t="s">
        <v>7</v>
      </c>
      <c r="Q10" s="40" t="s">
        <v>51</v>
      </c>
    </row>
    <row r="11" spans="2:18" s="3" customFormat="1" ht="15.95" customHeight="1" x14ac:dyDescent="0.25">
      <c r="B11" s="73" t="s">
        <v>33</v>
      </c>
      <c r="C11" s="74"/>
      <c r="D11" s="75">
        <f ca="1">IF(INDIRECT(TEXT(D$10,"mmm")&amp;"!$D$8")&gt;0,INDIRECT(TEXT(D$10,"mmm")&amp;"!$C$8"),"")</f>
        <v>2600</v>
      </c>
      <c r="E11" s="45" t="str">
        <f t="shared" ref="E11:O11" ca="1" si="8">IF(INDIRECT(TEXT(E$10,"mmm")&amp;"!$D$8")&gt;0,INDIRECT(TEXT(E$10,"mmm")&amp;"!$C$8"),"")</f>
        <v/>
      </c>
      <c r="F11" s="45" t="str">
        <f t="shared" ca="1" si="8"/>
        <v/>
      </c>
      <c r="G11" s="45" t="str">
        <f t="shared" ca="1" si="8"/>
        <v/>
      </c>
      <c r="H11" s="45" t="str">
        <f t="shared" ca="1" si="8"/>
        <v/>
      </c>
      <c r="I11" s="45" t="str">
        <f t="shared" ca="1" si="8"/>
        <v/>
      </c>
      <c r="J11" s="45" t="str">
        <f t="shared" ca="1" si="8"/>
        <v/>
      </c>
      <c r="K11" s="45" t="str">
        <f t="shared" ca="1" si="8"/>
        <v/>
      </c>
      <c r="L11" s="45" t="str">
        <f t="shared" ca="1" si="8"/>
        <v/>
      </c>
      <c r="M11" s="45" t="str">
        <f t="shared" ca="1" si="8"/>
        <v/>
      </c>
      <c r="N11" s="45" t="str">
        <f t="shared" ca="1" si="8"/>
        <v/>
      </c>
      <c r="O11" s="46" t="str">
        <f t="shared" ca="1" si="8"/>
        <v/>
      </c>
      <c r="P11" s="76">
        <f ca="1">SUM(D11:O11)</f>
        <v>2600</v>
      </c>
      <c r="Q11" s="46">
        <f ca="1">IFERROR(P11/COUNT($D$12:$O$12),"")</f>
        <v>2600</v>
      </c>
    </row>
    <row r="12" spans="2:18" s="3" customFormat="1" ht="15.95" customHeight="1" thickBot="1" x14ac:dyDescent="0.3">
      <c r="B12" s="77" t="s">
        <v>32</v>
      </c>
      <c r="C12" s="78"/>
      <c r="D12" s="79">
        <f ca="1">IF(INDIRECT(TEXT(D$10,"mmm")&amp;"!$D$8")&gt;0,INDIRECT(TEXT(D$10,"mmm")&amp;"!$D$8"),"")</f>
        <v>13.07</v>
      </c>
      <c r="E12" s="80" t="str">
        <f t="shared" ref="E12:O12" ca="1" si="9">IF(INDIRECT(TEXT(E$10,"mmm")&amp;"!$D$8")&gt;0,INDIRECT(TEXT(E$10,"mmm")&amp;"!$D$8"),"")</f>
        <v/>
      </c>
      <c r="F12" s="80" t="str">
        <f t="shared" ca="1" si="9"/>
        <v/>
      </c>
      <c r="G12" s="80" t="str">
        <f t="shared" ca="1" si="9"/>
        <v/>
      </c>
      <c r="H12" s="80" t="str">
        <f t="shared" ca="1" si="9"/>
        <v/>
      </c>
      <c r="I12" s="80" t="str">
        <f t="shared" ca="1" si="9"/>
        <v/>
      </c>
      <c r="J12" s="80" t="str">
        <f t="shared" ca="1" si="9"/>
        <v/>
      </c>
      <c r="K12" s="80" t="str">
        <f t="shared" ca="1" si="9"/>
        <v/>
      </c>
      <c r="L12" s="80" t="str">
        <f t="shared" ca="1" si="9"/>
        <v/>
      </c>
      <c r="M12" s="80" t="str">
        <f t="shared" ca="1" si="9"/>
        <v/>
      </c>
      <c r="N12" s="80" t="str">
        <f t="shared" ca="1" si="9"/>
        <v/>
      </c>
      <c r="O12" s="81" t="str">
        <f t="shared" ca="1" si="9"/>
        <v/>
      </c>
      <c r="P12" s="82">
        <f ca="1">SUM(D12:O12)</f>
        <v>13.07</v>
      </c>
      <c r="Q12" s="81">
        <f ca="1">IFERROR(P12/COUNT($D$12:$O$12),"")</f>
        <v>13.07</v>
      </c>
    </row>
    <row r="13" spans="2:18" s="3" customFormat="1" ht="15.95" customHeight="1" thickBot="1" x14ac:dyDescent="0.3">
      <c r="B13" s="83" t="s">
        <v>34</v>
      </c>
      <c r="C13" s="84"/>
      <c r="D13" s="85">
        <f t="shared" ref="D13:O13" ca="1" si="10">IFERROR(D11-D12,"")</f>
        <v>2586.9299999999998</v>
      </c>
      <c r="E13" s="86" t="str">
        <f t="shared" ca="1" si="10"/>
        <v/>
      </c>
      <c r="F13" s="86" t="str">
        <f t="shared" ca="1" si="10"/>
        <v/>
      </c>
      <c r="G13" s="86" t="str">
        <f t="shared" ca="1" si="10"/>
        <v/>
      </c>
      <c r="H13" s="86" t="str">
        <f t="shared" ca="1" si="10"/>
        <v/>
      </c>
      <c r="I13" s="86" t="str">
        <f t="shared" ca="1" si="10"/>
        <v/>
      </c>
      <c r="J13" s="86" t="str">
        <f t="shared" ca="1" si="10"/>
        <v/>
      </c>
      <c r="K13" s="86" t="str">
        <f t="shared" ca="1" si="10"/>
        <v/>
      </c>
      <c r="L13" s="86" t="str">
        <f t="shared" ca="1" si="10"/>
        <v/>
      </c>
      <c r="M13" s="86" t="str">
        <f t="shared" ca="1" si="10"/>
        <v/>
      </c>
      <c r="N13" s="86" t="str">
        <f t="shared" ca="1" si="10"/>
        <v/>
      </c>
      <c r="O13" s="87" t="str">
        <f t="shared" ca="1" si="10"/>
        <v/>
      </c>
      <c r="P13" s="88">
        <f t="shared" ref="P13:Q13" ca="1" si="11">IFERROR(P11-P12,"")</f>
        <v>2586.9299999999998</v>
      </c>
      <c r="Q13" s="87">
        <f t="shared" ca="1" si="11"/>
        <v>2586.9299999999998</v>
      </c>
    </row>
    <row r="14" spans="2:18" s="3" customFormat="1" ht="15.95" customHeight="1" thickBot="1" x14ac:dyDescent="0.3">
      <c r="D14" s="68"/>
      <c r="E14" s="68"/>
      <c r="F14" s="68"/>
      <c r="G14" s="68"/>
      <c r="H14" s="68"/>
      <c r="I14" s="68"/>
      <c r="J14" s="68"/>
      <c r="K14" s="68"/>
      <c r="L14" s="68"/>
      <c r="M14" s="68"/>
      <c r="N14" s="68"/>
      <c r="O14" s="68"/>
    </row>
    <row r="15" spans="2:18" ht="15.95" customHeight="1" thickBot="1" x14ac:dyDescent="0.3">
      <c r="B15" s="89" t="s">
        <v>54</v>
      </c>
      <c r="C15" s="90"/>
      <c r="D15" s="91" t="str">
        <f>D10</f>
        <v>DEC 12</v>
      </c>
      <c r="E15" s="91" t="str">
        <f t="shared" ref="E15:O15" si="12">E10</f>
        <v>JAN 13</v>
      </c>
      <c r="F15" s="91" t="str">
        <f t="shared" si="12"/>
        <v>FEB 13</v>
      </c>
      <c r="G15" s="91" t="str">
        <f t="shared" si="12"/>
        <v>MAR 13</v>
      </c>
      <c r="H15" s="91" t="str">
        <f t="shared" si="12"/>
        <v>APR 13</v>
      </c>
      <c r="I15" s="91" t="str">
        <f t="shared" si="12"/>
        <v>MAY 13</v>
      </c>
      <c r="J15" s="91" t="str">
        <f t="shared" si="12"/>
        <v>JUN 13</v>
      </c>
      <c r="K15" s="91" t="str">
        <f t="shared" si="12"/>
        <v>JUL 13</v>
      </c>
      <c r="L15" s="91" t="str">
        <f t="shared" si="12"/>
        <v>AUG 13</v>
      </c>
      <c r="M15" s="91" t="str">
        <f t="shared" si="12"/>
        <v>SEP 13</v>
      </c>
      <c r="N15" s="91" t="str">
        <f t="shared" si="12"/>
        <v>OCT 13</v>
      </c>
      <c r="O15" s="91" t="str">
        <f t="shared" si="12"/>
        <v>NOV 13</v>
      </c>
      <c r="P15" s="92" t="s">
        <v>7</v>
      </c>
      <c r="Q15" s="42" t="s">
        <v>51</v>
      </c>
    </row>
    <row r="16" spans="2:18" ht="15.95" customHeight="1" x14ac:dyDescent="0.25">
      <c r="B16" s="170" t="str">
        <f>IF(SETUP!D19=0,"",SETUP!D19)</f>
        <v>RENT</v>
      </c>
      <c r="C16" s="93" t="str">
        <f>IF(B16="","","BUDGET")</f>
        <v>BUDGET</v>
      </c>
      <c r="D16" s="94">
        <f ca="1">IF($B16="","",IF(INDIRECT(TEXT(D$10,"mmm")&amp;"!$D$8")&gt;0,VLOOKUP($B16,INDIRECT(TEXT(D$10,"mmm")&amp;"!B:E"),2,FALSE),""))</f>
        <v>1000</v>
      </c>
      <c r="E16" s="95" t="str">
        <f t="shared" ref="E16:O16" ca="1" si="13">IF($B16="","",IF(INDIRECT(TEXT(E$10,"mmm")&amp;"!$D$8")&gt;0,VLOOKUP($B16,INDIRECT(TEXT(E$10,"mmm")&amp;"!B:E"),2,FALSE),""))</f>
        <v/>
      </c>
      <c r="F16" s="95" t="str">
        <f t="shared" ca="1" si="13"/>
        <v/>
      </c>
      <c r="G16" s="95" t="str">
        <f t="shared" ca="1" si="13"/>
        <v/>
      </c>
      <c r="H16" s="95" t="str">
        <f t="shared" ca="1" si="13"/>
        <v/>
      </c>
      <c r="I16" s="95" t="str">
        <f t="shared" ca="1" si="13"/>
        <v/>
      </c>
      <c r="J16" s="95" t="str">
        <f t="shared" ca="1" si="13"/>
        <v/>
      </c>
      <c r="K16" s="95" t="str">
        <f t="shared" ca="1" si="13"/>
        <v/>
      </c>
      <c r="L16" s="95" t="str">
        <f t="shared" ca="1" si="13"/>
        <v/>
      </c>
      <c r="M16" s="95" t="str">
        <f t="shared" ca="1" si="13"/>
        <v/>
      </c>
      <c r="N16" s="95" t="str">
        <f t="shared" ca="1" si="13"/>
        <v/>
      </c>
      <c r="O16" s="96" t="str">
        <f t="shared" ca="1" si="13"/>
        <v/>
      </c>
      <c r="P16" s="97">
        <f ca="1">IF(B16="","",SUM(D16:O16))</f>
        <v>1000</v>
      </c>
      <c r="Q16" s="96">
        <f t="shared" ref="Q16:Q17" ca="1" si="14">IFERROR(P16/COUNT($D$12:$O$12),"")</f>
        <v>1000</v>
      </c>
    </row>
    <row r="17" spans="2:17" ht="15.95" customHeight="1" x14ac:dyDescent="0.25">
      <c r="B17" s="171" t="str">
        <f>B16</f>
        <v>RENT</v>
      </c>
      <c r="C17" s="98" t="str">
        <f>IF(B17="","","ACTUAL")</f>
        <v>ACTUAL</v>
      </c>
      <c r="D17" s="99">
        <f ca="1">IF($B17="","",IF(INDIRECT(TEXT(D$10,"mmm")&amp;"!$D$8")&gt;0,VLOOKUP($B17,INDIRECT(TEXT(D$10,"mmm")&amp;"!B:E"),3,FALSE),""))</f>
        <v>0</v>
      </c>
      <c r="E17" s="100" t="str">
        <f t="shared" ref="E17:O17" ca="1" si="15">IF($B17="","",IF(INDIRECT(TEXT(E$10,"mmm")&amp;"!$D$8")&gt;0,VLOOKUP($B17,INDIRECT(TEXT(E$10,"mmm")&amp;"!B:E"),3,FALSE),""))</f>
        <v/>
      </c>
      <c r="F17" s="100" t="str">
        <f t="shared" ca="1" si="15"/>
        <v/>
      </c>
      <c r="G17" s="100" t="str">
        <f t="shared" ca="1" si="15"/>
        <v/>
      </c>
      <c r="H17" s="100" t="str">
        <f t="shared" ca="1" si="15"/>
        <v/>
      </c>
      <c r="I17" s="100" t="str">
        <f t="shared" ca="1" si="15"/>
        <v/>
      </c>
      <c r="J17" s="100" t="str">
        <f t="shared" ca="1" si="15"/>
        <v/>
      </c>
      <c r="K17" s="100" t="str">
        <f t="shared" ca="1" si="15"/>
        <v/>
      </c>
      <c r="L17" s="100" t="str">
        <f t="shared" ca="1" si="15"/>
        <v/>
      </c>
      <c r="M17" s="100" t="str">
        <f t="shared" ca="1" si="15"/>
        <v/>
      </c>
      <c r="N17" s="100" t="str">
        <f t="shared" ca="1" si="15"/>
        <v/>
      </c>
      <c r="O17" s="101" t="str">
        <f t="shared" ca="1" si="15"/>
        <v/>
      </c>
      <c r="P17" s="102">
        <f ca="1">IF(B17="","",SUM(D17:O17))</f>
        <v>0</v>
      </c>
      <c r="Q17" s="101">
        <f t="shared" ca="1" si="14"/>
        <v>0</v>
      </c>
    </row>
    <row r="18" spans="2:17" ht="15.95" customHeight="1" thickBot="1" x14ac:dyDescent="0.3">
      <c r="B18" s="172" t="str">
        <f>B16</f>
        <v>RENT</v>
      </c>
      <c r="C18" s="103" t="str">
        <f>IF(B18="","","DIFFERENCE")</f>
        <v>DIFFERENCE</v>
      </c>
      <c r="D18" s="104">
        <f t="shared" ref="D18" ca="1" si="16">IFERROR(D16-D17,"")</f>
        <v>1000</v>
      </c>
      <c r="E18" s="105" t="str">
        <f t="shared" ref="E18:O18" ca="1" si="17">IFERROR(E16-E17,"")</f>
        <v/>
      </c>
      <c r="F18" s="105" t="str">
        <f t="shared" ca="1" si="17"/>
        <v/>
      </c>
      <c r="G18" s="105" t="str">
        <f t="shared" ca="1" si="17"/>
        <v/>
      </c>
      <c r="H18" s="105" t="str">
        <f t="shared" ca="1" si="17"/>
        <v/>
      </c>
      <c r="I18" s="105" t="str">
        <f t="shared" ca="1" si="17"/>
        <v/>
      </c>
      <c r="J18" s="105" t="str">
        <f t="shared" ca="1" si="17"/>
        <v/>
      </c>
      <c r="K18" s="105" t="str">
        <f t="shared" ca="1" si="17"/>
        <v/>
      </c>
      <c r="L18" s="105" t="str">
        <f t="shared" ca="1" si="17"/>
        <v/>
      </c>
      <c r="M18" s="105" t="str">
        <f t="shared" ca="1" si="17"/>
        <v/>
      </c>
      <c r="N18" s="105" t="str">
        <f t="shared" ca="1" si="17"/>
        <v/>
      </c>
      <c r="O18" s="106" t="str">
        <f t="shared" ca="1" si="17"/>
        <v/>
      </c>
      <c r="P18" s="107">
        <f ca="1">IF(B18="","",SUM(D18:O18))</f>
        <v>1000</v>
      </c>
      <c r="Q18" s="106">
        <f t="shared" ref="Q18:Q20" ca="1" si="18">IFERROR(P18/COUNT($D$12:$O$12),"")</f>
        <v>1000</v>
      </c>
    </row>
    <row r="19" spans="2:17" ht="15.95" customHeight="1" x14ac:dyDescent="0.25">
      <c r="B19" s="170" t="str">
        <f>IF(SETUP!D20=0,"",SETUP!D20)</f>
        <v>BILLS</v>
      </c>
      <c r="C19" s="93" t="str">
        <f t="shared" ref="C19" si="19">IF(B19="","","BUDGET")</f>
        <v>BUDGET</v>
      </c>
      <c r="D19" s="94">
        <f t="shared" ref="D19:O19" ca="1" si="20">IF($B19="","",IF(INDIRECT(TEXT(D$10,"mmm")&amp;"!$D$8")&gt;0,VLOOKUP($B19,INDIRECT(TEXT(D$10,"mmm")&amp;"!B:E"),2,FALSE),""))</f>
        <v>150</v>
      </c>
      <c r="E19" s="95" t="str">
        <f t="shared" ca="1" si="20"/>
        <v/>
      </c>
      <c r="F19" s="95" t="str">
        <f t="shared" ca="1" si="20"/>
        <v/>
      </c>
      <c r="G19" s="95" t="str">
        <f t="shared" ca="1" si="20"/>
        <v/>
      </c>
      <c r="H19" s="95" t="str">
        <f t="shared" ca="1" si="20"/>
        <v/>
      </c>
      <c r="I19" s="95" t="str">
        <f t="shared" ca="1" si="20"/>
        <v/>
      </c>
      <c r="J19" s="95" t="str">
        <f t="shared" ca="1" si="20"/>
        <v/>
      </c>
      <c r="K19" s="95" t="str">
        <f t="shared" ca="1" si="20"/>
        <v/>
      </c>
      <c r="L19" s="95" t="str">
        <f t="shared" ca="1" si="20"/>
        <v/>
      </c>
      <c r="M19" s="95" t="str">
        <f t="shared" ca="1" si="20"/>
        <v/>
      </c>
      <c r="N19" s="95" t="str">
        <f t="shared" ca="1" si="20"/>
        <v/>
      </c>
      <c r="O19" s="96" t="str">
        <f t="shared" ca="1" si="20"/>
        <v/>
      </c>
      <c r="P19" s="97">
        <f t="shared" ref="P19:P45" ca="1" si="21">IF(B19="","",SUM(D19:O19))</f>
        <v>150</v>
      </c>
      <c r="Q19" s="96">
        <f t="shared" ca="1" si="18"/>
        <v>150</v>
      </c>
    </row>
    <row r="20" spans="2:17" ht="15.95" customHeight="1" x14ac:dyDescent="0.25">
      <c r="B20" s="171" t="str">
        <f>B19</f>
        <v>BILLS</v>
      </c>
      <c r="C20" s="98" t="str">
        <f t="shared" ref="C20" si="22">IF(B20="","","ACTUAL")</f>
        <v>ACTUAL</v>
      </c>
      <c r="D20" s="99">
        <f t="shared" ref="D20:O20" ca="1" si="23">IF($B20="","",IF(INDIRECT(TEXT(D$10,"mmm")&amp;"!$D$8")&gt;0,VLOOKUP($B20,INDIRECT(TEXT(D$10,"mmm")&amp;"!B:E"),3,FALSE),""))</f>
        <v>0</v>
      </c>
      <c r="E20" s="100" t="str">
        <f t="shared" ca="1" si="23"/>
        <v/>
      </c>
      <c r="F20" s="100" t="str">
        <f t="shared" ca="1" si="23"/>
        <v/>
      </c>
      <c r="G20" s="100" t="str">
        <f t="shared" ca="1" si="23"/>
        <v/>
      </c>
      <c r="H20" s="100" t="str">
        <f t="shared" ca="1" si="23"/>
        <v/>
      </c>
      <c r="I20" s="100" t="str">
        <f t="shared" ca="1" si="23"/>
        <v/>
      </c>
      <c r="J20" s="100" t="str">
        <f t="shared" ca="1" si="23"/>
        <v/>
      </c>
      <c r="K20" s="100" t="str">
        <f t="shared" ca="1" si="23"/>
        <v/>
      </c>
      <c r="L20" s="100" t="str">
        <f t="shared" ca="1" si="23"/>
        <v/>
      </c>
      <c r="M20" s="100" t="str">
        <f t="shared" ca="1" si="23"/>
        <v/>
      </c>
      <c r="N20" s="100" t="str">
        <f t="shared" ca="1" si="23"/>
        <v/>
      </c>
      <c r="O20" s="101" t="str">
        <f t="shared" ca="1" si="23"/>
        <v/>
      </c>
      <c r="P20" s="102">
        <f t="shared" ca="1" si="21"/>
        <v>0</v>
      </c>
      <c r="Q20" s="101">
        <f t="shared" ca="1" si="18"/>
        <v>0</v>
      </c>
    </row>
    <row r="21" spans="2:17" ht="15.95" customHeight="1" thickBot="1" x14ac:dyDescent="0.3">
      <c r="B21" s="172" t="str">
        <f>B19</f>
        <v>BILLS</v>
      </c>
      <c r="C21" s="103" t="str">
        <f t="shared" ref="C21" si="24">IF(B21="","","DIFFERENCE")</f>
        <v>DIFFERENCE</v>
      </c>
      <c r="D21" s="104">
        <f t="shared" ref="D21:O21" ca="1" si="25">IFERROR(D19-D20,"")</f>
        <v>150</v>
      </c>
      <c r="E21" s="105" t="str">
        <f t="shared" ca="1" si="25"/>
        <v/>
      </c>
      <c r="F21" s="105" t="str">
        <f t="shared" ca="1" si="25"/>
        <v/>
      </c>
      <c r="G21" s="105" t="str">
        <f t="shared" ca="1" si="25"/>
        <v/>
      </c>
      <c r="H21" s="105" t="str">
        <f t="shared" ca="1" si="25"/>
        <v/>
      </c>
      <c r="I21" s="105" t="str">
        <f t="shared" ca="1" si="25"/>
        <v/>
      </c>
      <c r="J21" s="105" t="str">
        <f t="shared" ca="1" si="25"/>
        <v/>
      </c>
      <c r="K21" s="105" t="str">
        <f t="shared" ca="1" si="25"/>
        <v/>
      </c>
      <c r="L21" s="105" t="str">
        <f t="shared" ca="1" si="25"/>
        <v/>
      </c>
      <c r="M21" s="105" t="str">
        <f t="shared" ca="1" si="25"/>
        <v/>
      </c>
      <c r="N21" s="105" t="str">
        <f t="shared" ca="1" si="25"/>
        <v/>
      </c>
      <c r="O21" s="106" t="str">
        <f t="shared" ca="1" si="25"/>
        <v/>
      </c>
      <c r="P21" s="107">
        <f t="shared" ca="1" si="21"/>
        <v>150</v>
      </c>
      <c r="Q21" s="106">
        <f t="shared" ref="Q21:Q45" ca="1" si="26">IFERROR(P21/COUNT($D$12:$O$12),"")</f>
        <v>150</v>
      </c>
    </row>
    <row r="22" spans="2:17" ht="15.95" customHeight="1" x14ac:dyDescent="0.25">
      <c r="B22" s="170" t="str">
        <f>IF(SETUP!D21=0,"",SETUP!D21)</f>
        <v>FOOD</v>
      </c>
      <c r="C22" s="93" t="str">
        <f t="shared" ref="C22" si="27">IF(B22="","","BUDGET")</f>
        <v>BUDGET</v>
      </c>
      <c r="D22" s="94">
        <f t="shared" ref="D22:O22" ca="1" si="28">IF($B22="","",IF(INDIRECT(TEXT(D$10,"mmm")&amp;"!$D$8")&gt;0,VLOOKUP($B22,INDIRECT(TEXT(D$10,"mmm")&amp;"!B:E"),2,FALSE),""))</f>
        <v>500</v>
      </c>
      <c r="E22" s="95" t="str">
        <f t="shared" ca="1" si="28"/>
        <v/>
      </c>
      <c r="F22" s="95" t="str">
        <f t="shared" ca="1" si="28"/>
        <v/>
      </c>
      <c r="G22" s="95" t="str">
        <f t="shared" ca="1" si="28"/>
        <v/>
      </c>
      <c r="H22" s="95" t="str">
        <f t="shared" ca="1" si="28"/>
        <v/>
      </c>
      <c r="I22" s="95" t="str">
        <f t="shared" ca="1" si="28"/>
        <v/>
      </c>
      <c r="J22" s="95" t="str">
        <f t="shared" ca="1" si="28"/>
        <v/>
      </c>
      <c r="K22" s="95" t="str">
        <f t="shared" ca="1" si="28"/>
        <v/>
      </c>
      <c r="L22" s="95" t="str">
        <f t="shared" ca="1" si="28"/>
        <v/>
      </c>
      <c r="M22" s="95" t="str">
        <f t="shared" ca="1" si="28"/>
        <v/>
      </c>
      <c r="N22" s="95" t="str">
        <f t="shared" ca="1" si="28"/>
        <v/>
      </c>
      <c r="O22" s="96" t="str">
        <f t="shared" ca="1" si="28"/>
        <v/>
      </c>
      <c r="P22" s="97">
        <f t="shared" ca="1" si="21"/>
        <v>500</v>
      </c>
      <c r="Q22" s="96">
        <f t="shared" ca="1" si="26"/>
        <v>500</v>
      </c>
    </row>
    <row r="23" spans="2:17" ht="15.95" customHeight="1" x14ac:dyDescent="0.25">
      <c r="B23" s="171" t="str">
        <f>B22</f>
        <v>FOOD</v>
      </c>
      <c r="C23" s="98" t="str">
        <f t="shared" ref="C23" si="29">IF(B23="","","ACTUAL")</f>
        <v>ACTUAL</v>
      </c>
      <c r="D23" s="99">
        <f t="shared" ref="D23:O23" ca="1" si="30">IF($B23="","",IF(INDIRECT(TEXT(D$10,"mmm")&amp;"!$D$8")&gt;0,VLOOKUP($B23,INDIRECT(TEXT(D$10,"mmm")&amp;"!B:E"),3,FALSE),""))</f>
        <v>13.07</v>
      </c>
      <c r="E23" s="100" t="str">
        <f t="shared" ca="1" si="30"/>
        <v/>
      </c>
      <c r="F23" s="100" t="str">
        <f t="shared" ca="1" si="30"/>
        <v/>
      </c>
      <c r="G23" s="100" t="str">
        <f t="shared" ca="1" si="30"/>
        <v/>
      </c>
      <c r="H23" s="100" t="str">
        <f t="shared" ca="1" si="30"/>
        <v/>
      </c>
      <c r="I23" s="100" t="str">
        <f t="shared" ca="1" si="30"/>
        <v/>
      </c>
      <c r="J23" s="100" t="str">
        <f t="shared" ca="1" si="30"/>
        <v/>
      </c>
      <c r="K23" s="100" t="str">
        <f t="shared" ca="1" si="30"/>
        <v/>
      </c>
      <c r="L23" s="100" t="str">
        <f t="shared" ca="1" si="30"/>
        <v/>
      </c>
      <c r="M23" s="100" t="str">
        <f t="shared" ca="1" si="30"/>
        <v/>
      </c>
      <c r="N23" s="100" t="str">
        <f t="shared" ca="1" si="30"/>
        <v/>
      </c>
      <c r="O23" s="101" t="str">
        <f t="shared" ca="1" si="30"/>
        <v/>
      </c>
      <c r="P23" s="102">
        <f t="shared" ca="1" si="21"/>
        <v>13.07</v>
      </c>
      <c r="Q23" s="101">
        <f t="shared" ca="1" si="26"/>
        <v>13.07</v>
      </c>
    </row>
    <row r="24" spans="2:17" ht="15.95" customHeight="1" thickBot="1" x14ac:dyDescent="0.3">
      <c r="B24" s="172" t="str">
        <f>B22</f>
        <v>FOOD</v>
      </c>
      <c r="C24" s="103" t="str">
        <f t="shared" ref="C24" si="31">IF(B24="","","DIFFERENCE")</f>
        <v>DIFFERENCE</v>
      </c>
      <c r="D24" s="104">
        <f t="shared" ref="D24:O24" ca="1" si="32">IFERROR(D22-D23,"")</f>
        <v>486.93</v>
      </c>
      <c r="E24" s="105" t="str">
        <f t="shared" ca="1" si="32"/>
        <v/>
      </c>
      <c r="F24" s="105" t="str">
        <f t="shared" ca="1" si="32"/>
        <v/>
      </c>
      <c r="G24" s="105" t="str">
        <f t="shared" ca="1" si="32"/>
        <v/>
      </c>
      <c r="H24" s="105" t="str">
        <f t="shared" ca="1" si="32"/>
        <v/>
      </c>
      <c r="I24" s="105" t="str">
        <f t="shared" ca="1" si="32"/>
        <v/>
      </c>
      <c r="J24" s="105" t="str">
        <f t="shared" ca="1" si="32"/>
        <v/>
      </c>
      <c r="K24" s="105" t="str">
        <f t="shared" ca="1" si="32"/>
        <v/>
      </c>
      <c r="L24" s="105" t="str">
        <f t="shared" ca="1" si="32"/>
        <v/>
      </c>
      <c r="M24" s="105" t="str">
        <f t="shared" ca="1" si="32"/>
        <v/>
      </c>
      <c r="N24" s="105" t="str">
        <f t="shared" ca="1" si="32"/>
        <v/>
      </c>
      <c r="O24" s="106" t="str">
        <f t="shared" ca="1" si="32"/>
        <v/>
      </c>
      <c r="P24" s="107">
        <f t="shared" ca="1" si="21"/>
        <v>486.93</v>
      </c>
      <c r="Q24" s="106">
        <f t="shared" ca="1" si="26"/>
        <v>486.93</v>
      </c>
    </row>
    <row r="25" spans="2:17" ht="15.95" customHeight="1" x14ac:dyDescent="0.25">
      <c r="B25" s="170" t="str">
        <f>IF(SETUP!D22=0,"",SETUP!D22)</f>
        <v>CLOTHING</v>
      </c>
      <c r="C25" s="93" t="str">
        <f t="shared" ref="C25" si="33">IF(B25="","","BUDGET")</f>
        <v>BUDGET</v>
      </c>
      <c r="D25" s="94">
        <f t="shared" ref="D25:O25" ca="1" si="34">IF($B25="","",IF(INDIRECT(TEXT(D$10,"mmm")&amp;"!$D$8")&gt;0,VLOOKUP($B25,INDIRECT(TEXT(D$10,"mmm")&amp;"!B:E"),2,FALSE),""))</f>
        <v>200</v>
      </c>
      <c r="E25" s="95" t="str">
        <f t="shared" ca="1" si="34"/>
        <v/>
      </c>
      <c r="F25" s="95" t="str">
        <f t="shared" ca="1" si="34"/>
        <v/>
      </c>
      <c r="G25" s="95" t="str">
        <f t="shared" ca="1" si="34"/>
        <v/>
      </c>
      <c r="H25" s="95" t="str">
        <f t="shared" ca="1" si="34"/>
        <v/>
      </c>
      <c r="I25" s="95" t="str">
        <f t="shared" ca="1" si="34"/>
        <v/>
      </c>
      <c r="J25" s="95" t="str">
        <f t="shared" ca="1" si="34"/>
        <v/>
      </c>
      <c r="K25" s="95" t="str">
        <f t="shared" ca="1" si="34"/>
        <v/>
      </c>
      <c r="L25" s="95" t="str">
        <f t="shared" ca="1" si="34"/>
        <v/>
      </c>
      <c r="M25" s="95" t="str">
        <f t="shared" ca="1" si="34"/>
        <v/>
      </c>
      <c r="N25" s="95" t="str">
        <f t="shared" ca="1" si="34"/>
        <v/>
      </c>
      <c r="O25" s="96" t="str">
        <f t="shared" ca="1" si="34"/>
        <v/>
      </c>
      <c r="P25" s="97">
        <f t="shared" ca="1" si="21"/>
        <v>200</v>
      </c>
      <c r="Q25" s="96">
        <f t="shared" ca="1" si="26"/>
        <v>200</v>
      </c>
    </row>
    <row r="26" spans="2:17" ht="15.95" customHeight="1" x14ac:dyDescent="0.25">
      <c r="B26" s="171" t="str">
        <f>B25</f>
        <v>CLOTHING</v>
      </c>
      <c r="C26" s="98" t="str">
        <f t="shared" ref="C26" si="35">IF(B26="","","ACTUAL")</f>
        <v>ACTUAL</v>
      </c>
      <c r="D26" s="99">
        <f t="shared" ref="D26:O26" ca="1" si="36">IF($B26="","",IF(INDIRECT(TEXT(D$10,"mmm")&amp;"!$D$8")&gt;0,VLOOKUP($B26,INDIRECT(TEXT(D$10,"mmm")&amp;"!B:E"),3,FALSE),""))</f>
        <v>0</v>
      </c>
      <c r="E26" s="100" t="str">
        <f t="shared" ca="1" si="36"/>
        <v/>
      </c>
      <c r="F26" s="100" t="str">
        <f t="shared" ca="1" si="36"/>
        <v/>
      </c>
      <c r="G26" s="100" t="str">
        <f t="shared" ca="1" si="36"/>
        <v/>
      </c>
      <c r="H26" s="100" t="str">
        <f t="shared" ca="1" si="36"/>
        <v/>
      </c>
      <c r="I26" s="100" t="str">
        <f t="shared" ca="1" si="36"/>
        <v/>
      </c>
      <c r="J26" s="100" t="str">
        <f t="shared" ca="1" si="36"/>
        <v/>
      </c>
      <c r="K26" s="100" t="str">
        <f t="shared" ca="1" si="36"/>
        <v/>
      </c>
      <c r="L26" s="100" t="str">
        <f t="shared" ca="1" si="36"/>
        <v/>
      </c>
      <c r="M26" s="100" t="str">
        <f t="shared" ca="1" si="36"/>
        <v/>
      </c>
      <c r="N26" s="100" t="str">
        <f t="shared" ca="1" si="36"/>
        <v/>
      </c>
      <c r="O26" s="101" t="str">
        <f t="shared" ca="1" si="36"/>
        <v/>
      </c>
      <c r="P26" s="102">
        <f t="shared" ca="1" si="21"/>
        <v>0</v>
      </c>
      <c r="Q26" s="101">
        <f t="shared" ca="1" si="26"/>
        <v>0</v>
      </c>
    </row>
    <row r="27" spans="2:17" ht="15.95" customHeight="1" thickBot="1" x14ac:dyDescent="0.3">
      <c r="B27" s="172" t="str">
        <f>B25</f>
        <v>CLOTHING</v>
      </c>
      <c r="C27" s="103" t="str">
        <f t="shared" ref="C27" si="37">IF(B27="","","DIFFERENCE")</f>
        <v>DIFFERENCE</v>
      </c>
      <c r="D27" s="104">
        <f t="shared" ref="D27:O27" ca="1" si="38">IFERROR(D25-D26,"")</f>
        <v>200</v>
      </c>
      <c r="E27" s="105" t="str">
        <f t="shared" ca="1" si="38"/>
        <v/>
      </c>
      <c r="F27" s="105" t="str">
        <f t="shared" ca="1" si="38"/>
        <v/>
      </c>
      <c r="G27" s="105" t="str">
        <f t="shared" ca="1" si="38"/>
        <v/>
      </c>
      <c r="H27" s="105" t="str">
        <f t="shared" ca="1" si="38"/>
        <v/>
      </c>
      <c r="I27" s="105" t="str">
        <f t="shared" ca="1" si="38"/>
        <v/>
      </c>
      <c r="J27" s="105" t="str">
        <f t="shared" ca="1" si="38"/>
        <v/>
      </c>
      <c r="K27" s="105" t="str">
        <f t="shared" ca="1" si="38"/>
        <v/>
      </c>
      <c r="L27" s="105" t="str">
        <f t="shared" ca="1" si="38"/>
        <v/>
      </c>
      <c r="M27" s="105" t="str">
        <f t="shared" ca="1" si="38"/>
        <v/>
      </c>
      <c r="N27" s="105" t="str">
        <f t="shared" ca="1" si="38"/>
        <v/>
      </c>
      <c r="O27" s="106" t="str">
        <f t="shared" ca="1" si="38"/>
        <v/>
      </c>
      <c r="P27" s="107">
        <f t="shared" ca="1" si="21"/>
        <v>200</v>
      </c>
      <c r="Q27" s="106">
        <f t="shared" ca="1" si="26"/>
        <v>200</v>
      </c>
    </row>
    <row r="28" spans="2:17" ht="15.95" customHeight="1" x14ac:dyDescent="0.25">
      <c r="B28" s="170" t="str">
        <f>IF(SETUP!D23=0,"",SETUP!D23)</f>
        <v>HOME SUPPLIES</v>
      </c>
      <c r="C28" s="93" t="str">
        <f t="shared" ref="C28" si="39">IF(B28="","","BUDGET")</f>
        <v>BUDGET</v>
      </c>
      <c r="D28" s="94">
        <f t="shared" ref="D28:O28" ca="1" si="40">IF($B28="","",IF(INDIRECT(TEXT(D$10,"mmm")&amp;"!$D$8")&gt;0,VLOOKUP($B28,INDIRECT(TEXT(D$10,"mmm")&amp;"!B:E"),2,FALSE),""))</f>
        <v>150</v>
      </c>
      <c r="E28" s="95" t="str">
        <f t="shared" ca="1" si="40"/>
        <v/>
      </c>
      <c r="F28" s="95" t="str">
        <f t="shared" ca="1" si="40"/>
        <v/>
      </c>
      <c r="G28" s="95" t="str">
        <f t="shared" ca="1" si="40"/>
        <v/>
      </c>
      <c r="H28" s="95" t="str">
        <f t="shared" ca="1" si="40"/>
        <v/>
      </c>
      <c r="I28" s="95" t="str">
        <f t="shared" ca="1" si="40"/>
        <v/>
      </c>
      <c r="J28" s="95" t="str">
        <f t="shared" ca="1" si="40"/>
        <v/>
      </c>
      <c r="K28" s="95" t="str">
        <f t="shared" ca="1" si="40"/>
        <v/>
      </c>
      <c r="L28" s="95" t="str">
        <f t="shared" ca="1" si="40"/>
        <v/>
      </c>
      <c r="M28" s="95" t="str">
        <f t="shared" ca="1" si="40"/>
        <v/>
      </c>
      <c r="N28" s="95" t="str">
        <f t="shared" ca="1" si="40"/>
        <v/>
      </c>
      <c r="O28" s="96" t="str">
        <f t="shared" ca="1" si="40"/>
        <v/>
      </c>
      <c r="P28" s="97">
        <f t="shared" ca="1" si="21"/>
        <v>150</v>
      </c>
      <c r="Q28" s="96">
        <f t="shared" ca="1" si="26"/>
        <v>150</v>
      </c>
    </row>
    <row r="29" spans="2:17" ht="15.95" customHeight="1" x14ac:dyDescent="0.25">
      <c r="B29" s="171" t="str">
        <f>B28</f>
        <v>HOME SUPPLIES</v>
      </c>
      <c r="C29" s="98" t="str">
        <f t="shared" ref="C29" si="41">IF(B29="","","ACTUAL")</f>
        <v>ACTUAL</v>
      </c>
      <c r="D29" s="99">
        <f t="shared" ref="D29:O29" ca="1" si="42">IF($B29="","",IF(INDIRECT(TEXT(D$10,"mmm")&amp;"!$D$8")&gt;0,VLOOKUP($B29,INDIRECT(TEXT(D$10,"mmm")&amp;"!B:E"),3,FALSE),""))</f>
        <v>0</v>
      </c>
      <c r="E29" s="100" t="str">
        <f t="shared" ca="1" si="42"/>
        <v/>
      </c>
      <c r="F29" s="100" t="str">
        <f t="shared" ca="1" si="42"/>
        <v/>
      </c>
      <c r="G29" s="100" t="str">
        <f t="shared" ca="1" si="42"/>
        <v/>
      </c>
      <c r="H29" s="100" t="str">
        <f t="shared" ca="1" si="42"/>
        <v/>
      </c>
      <c r="I29" s="100" t="str">
        <f t="shared" ca="1" si="42"/>
        <v/>
      </c>
      <c r="J29" s="100" t="str">
        <f t="shared" ca="1" si="42"/>
        <v/>
      </c>
      <c r="K29" s="100" t="str">
        <f t="shared" ca="1" si="42"/>
        <v/>
      </c>
      <c r="L29" s="100" t="str">
        <f t="shared" ca="1" si="42"/>
        <v/>
      </c>
      <c r="M29" s="100" t="str">
        <f t="shared" ca="1" si="42"/>
        <v/>
      </c>
      <c r="N29" s="100" t="str">
        <f t="shared" ca="1" si="42"/>
        <v/>
      </c>
      <c r="O29" s="101" t="str">
        <f t="shared" ca="1" si="42"/>
        <v/>
      </c>
      <c r="P29" s="102">
        <f t="shared" ca="1" si="21"/>
        <v>0</v>
      </c>
      <c r="Q29" s="101">
        <f t="shared" ca="1" si="26"/>
        <v>0</v>
      </c>
    </row>
    <row r="30" spans="2:17" ht="15.95" customHeight="1" thickBot="1" x14ac:dyDescent="0.3">
      <c r="B30" s="172" t="str">
        <f>B28</f>
        <v>HOME SUPPLIES</v>
      </c>
      <c r="C30" s="103" t="str">
        <f t="shared" ref="C30" si="43">IF(B30="","","DIFFERENCE")</f>
        <v>DIFFERENCE</v>
      </c>
      <c r="D30" s="104">
        <f t="shared" ref="D30:O30" ca="1" si="44">IFERROR(D28-D29,"")</f>
        <v>150</v>
      </c>
      <c r="E30" s="105" t="str">
        <f t="shared" ca="1" si="44"/>
        <v/>
      </c>
      <c r="F30" s="105" t="str">
        <f t="shared" ca="1" si="44"/>
        <v/>
      </c>
      <c r="G30" s="105" t="str">
        <f t="shared" ca="1" si="44"/>
        <v/>
      </c>
      <c r="H30" s="105" t="str">
        <f t="shared" ca="1" si="44"/>
        <v/>
      </c>
      <c r="I30" s="105" t="str">
        <f t="shared" ca="1" si="44"/>
        <v/>
      </c>
      <c r="J30" s="105" t="str">
        <f t="shared" ca="1" si="44"/>
        <v/>
      </c>
      <c r="K30" s="105" t="str">
        <f t="shared" ca="1" si="44"/>
        <v/>
      </c>
      <c r="L30" s="105" t="str">
        <f t="shared" ca="1" si="44"/>
        <v/>
      </c>
      <c r="M30" s="105" t="str">
        <f t="shared" ca="1" si="44"/>
        <v/>
      </c>
      <c r="N30" s="105" t="str">
        <f t="shared" ca="1" si="44"/>
        <v/>
      </c>
      <c r="O30" s="106" t="str">
        <f t="shared" ca="1" si="44"/>
        <v/>
      </c>
      <c r="P30" s="107">
        <f t="shared" ca="1" si="21"/>
        <v>150</v>
      </c>
      <c r="Q30" s="106">
        <f t="shared" ca="1" si="26"/>
        <v>150</v>
      </c>
    </row>
    <row r="31" spans="2:17" ht="15.95" customHeight="1" x14ac:dyDescent="0.25">
      <c r="B31" s="170" t="str">
        <f>IF(SETUP!D24=0,"",SETUP!D24)</f>
        <v>TOILETRIES</v>
      </c>
      <c r="C31" s="93" t="str">
        <f t="shared" ref="C31" si="45">IF(B31="","","BUDGET")</f>
        <v>BUDGET</v>
      </c>
      <c r="D31" s="94">
        <f t="shared" ref="D31:O31" ca="1" si="46">IF($B31="","",IF(INDIRECT(TEXT(D$10,"mmm")&amp;"!$D$8")&gt;0,VLOOKUP($B31,INDIRECT(TEXT(D$10,"mmm")&amp;"!B:E"),2,FALSE),""))</f>
        <v>50</v>
      </c>
      <c r="E31" s="95" t="str">
        <f t="shared" ca="1" si="46"/>
        <v/>
      </c>
      <c r="F31" s="95" t="str">
        <f t="shared" ca="1" si="46"/>
        <v/>
      </c>
      <c r="G31" s="95" t="str">
        <f t="shared" ca="1" si="46"/>
        <v/>
      </c>
      <c r="H31" s="95" t="str">
        <f t="shared" ca="1" si="46"/>
        <v/>
      </c>
      <c r="I31" s="95" t="str">
        <f t="shared" ca="1" si="46"/>
        <v/>
      </c>
      <c r="J31" s="95" t="str">
        <f t="shared" ca="1" si="46"/>
        <v/>
      </c>
      <c r="K31" s="95" t="str">
        <f t="shared" ca="1" si="46"/>
        <v/>
      </c>
      <c r="L31" s="95" t="str">
        <f t="shared" ca="1" si="46"/>
        <v/>
      </c>
      <c r="M31" s="95" t="str">
        <f t="shared" ca="1" si="46"/>
        <v/>
      </c>
      <c r="N31" s="95" t="str">
        <f t="shared" ca="1" si="46"/>
        <v/>
      </c>
      <c r="O31" s="96" t="str">
        <f t="shared" ca="1" si="46"/>
        <v/>
      </c>
      <c r="P31" s="97">
        <f t="shared" ca="1" si="21"/>
        <v>50</v>
      </c>
      <c r="Q31" s="96">
        <f t="shared" ca="1" si="26"/>
        <v>50</v>
      </c>
    </row>
    <row r="32" spans="2:17" ht="15.95" customHeight="1" x14ac:dyDescent="0.25">
      <c r="B32" s="171" t="str">
        <f>B31</f>
        <v>TOILETRIES</v>
      </c>
      <c r="C32" s="98" t="str">
        <f t="shared" ref="C32" si="47">IF(B32="","","ACTUAL")</f>
        <v>ACTUAL</v>
      </c>
      <c r="D32" s="99">
        <f t="shared" ref="D32:O32" ca="1" si="48">IF($B32="","",IF(INDIRECT(TEXT(D$10,"mmm")&amp;"!$D$8")&gt;0,VLOOKUP($B32,INDIRECT(TEXT(D$10,"mmm")&amp;"!B:E"),3,FALSE),""))</f>
        <v>0</v>
      </c>
      <c r="E32" s="100" t="str">
        <f t="shared" ca="1" si="48"/>
        <v/>
      </c>
      <c r="F32" s="100" t="str">
        <f t="shared" ca="1" si="48"/>
        <v/>
      </c>
      <c r="G32" s="100" t="str">
        <f t="shared" ca="1" si="48"/>
        <v/>
      </c>
      <c r="H32" s="100" t="str">
        <f t="shared" ca="1" si="48"/>
        <v/>
      </c>
      <c r="I32" s="100" t="str">
        <f t="shared" ca="1" si="48"/>
        <v/>
      </c>
      <c r="J32" s="100" t="str">
        <f t="shared" ca="1" si="48"/>
        <v/>
      </c>
      <c r="K32" s="100" t="str">
        <f t="shared" ca="1" si="48"/>
        <v/>
      </c>
      <c r="L32" s="100" t="str">
        <f t="shared" ca="1" si="48"/>
        <v/>
      </c>
      <c r="M32" s="100" t="str">
        <f t="shared" ca="1" si="48"/>
        <v/>
      </c>
      <c r="N32" s="100" t="str">
        <f t="shared" ca="1" si="48"/>
        <v/>
      </c>
      <c r="O32" s="101" t="str">
        <f t="shared" ca="1" si="48"/>
        <v/>
      </c>
      <c r="P32" s="102">
        <f t="shared" ca="1" si="21"/>
        <v>0</v>
      </c>
      <c r="Q32" s="101">
        <f t="shared" ca="1" si="26"/>
        <v>0</v>
      </c>
    </row>
    <row r="33" spans="2:17" ht="15.95" customHeight="1" thickBot="1" x14ac:dyDescent="0.3">
      <c r="B33" s="172" t="str">
        <f>B31</f>
        <v>TOILETRIES</v>
      </c>
      <c r="C33" s="103" t="str">
        <f t="shared" ref="C33" si="49">IF(B33="","","DIFFERENCE")</f>
        <v>DIFFERENCE</v>
      </c>
      <c r="D33" s="104">
        <f t="shared" ref="D33:O33" ca="1" si="50">IFERROR(D31-D32,"")</f>
        <v>50</v>
      </c>
      <c r="E33" s="105" t="str">
        <f t="shared" ca="1" si="50"/>
        <v/>
      </c>
      <c r="F33" s="105" t="str">
        <f t="shared" ca="1" si="50"/>
        <v/>
      </c>
      <c r="G33" s="105" t="str">
        <f t="shared" ca="1" si="50"/>
        <v/>
      </c>
      <c r="H33" s="105" t="str">
        <f t="shared" ca="1" si="50"/>
        <v/>
      </c>
      <c r="I33" s="105" t="str">
        <f t="shared" ca="1" si="50"/>
        <v/>
      </c>
      <c r="J33" s="105" t="str">
        <f t="shared" ca="1" si="50"/>
        <v/>
      </c>
      <c r="K33" s="105" t="str">
        <f t="shared" ca="1" si="50"/>
        <v/>
      </c>
      <c r="L33" s="105" t="str">
        <f t="shared" ca="1" si="50"/>
        <v/>
      </c>
      <c r="M33" s="105" t="str">
        <f t="shared" ca="1" si="50"/>
        <v/>
      </c>
      <c r="N33" s="105" t="str">
        <f t="shared" ca="1" si="50"/>
        <v/>
      </c>
      <c r="O33" s="106" t="str">
        <f t="shared" ca="1" si="50"/>
        <v/>
      </c>
      <c r="P33" s="107">
        <f t="shared" ca="1" si="21"/>
        <v>50</v>
      </c>
      <c r="Q33" s="106">
        <f t="shared" ca="1" si="26"/>
        <v>50</v>
      </c>
    </row>
    <row r="34" spans="2:17" ht="15.95" customHeight="1" x14ac:dyDescent="0.25">
      <c r="B34" s="170" t="str">
        <f>IF(SETUP!D25=0,"",SETUP!D25)</f>
        <v>ENTERTAINMENT</v>
      </c>
      <c r="C34" s="93" t="str">
        <f t="shared" ref="C34" si="51">IF(B34="","","BUDGET")</f>
        <v>BUDGET</v>
      </c>
      <c r="D34" s="94">
        <f t="shared" ref="D34:O34" ca="1" si="52">IF($B34="","",IF(INDIRECT(TEXT(D$10,"mmm")&amp;"!$D$8")&gt;0,VLOOKUP($B34,INDIRECT(TEXT(D$10,"mmm")&amp;"!B:E"),2,FALSE),""))</f>
        <v>100</v>
      </c>
      <c r="E34" s="95" t="str">
        <f t="shared" ca="1" si="52"/>
        <v/>
      </c>
      <c r="F34" s="95" t="str">
        <f t="shared" ca="1" si="52"/>
        <v/>
      </c>
      <c r="G34" s="95" t="str">
        <f t="shared" ca="1" si="52"/>
        <v/>
      </c>
      <c r="H34" s="95" t="str">
        <f t="shared" ca="1" si="52"/>
        <v/>
      </c>
      <c r="I34" s="95" t="str">
        <f t="shared" ca="1" si="52"/>
        <v/>
      </c>
      <c r="J34" s="95" t="str">
        <f t="shared" ca="1" si="52"/>
        <v/>
      </c>
      <c r="K34" s="95" t="str">
        <f t="shared" ca="1" si="52"/>
        <v/>
      </c>
      <c r="L34" s="95" t="str">
        <f t="shared" ca="1" si="52"/>
        <v/>
      </c>
      <c r="M34" s="95" t="str">
        <f t="shared" ca="1" si="52"/>
        <v/>
      </c>
      <c r="N34" s="95" t="str">
        <f t="shared" ca="1" si="52"/>
        <v/>
      </c>
      <c r="O34" s="96" t="str">
        <f t="shared" ca="1" si="52"/>
        <v/>
      </c>
      <c r="P34" s="97">
        <f t="shared" ca="1" si="21"/>
        <v>100</v>
      </c>
      <c r="Q34" s="96">
        <f t="shared" ca="1" si="26"/>
        <v>100</v>
      </c>
    </row>
    <row r="35" spans="2:17" ht="15.95" customHeight="1" x14ac:dyDescent="0.25">
      <c r="B35" s="171" t="str">
        <f>B34</f>
        <v>ENTERTAINMENT</v>
      </c>
      <c r="C35" s="98" t="str">
        <f t="shared" ref="C35" si="53">IF(B35="","","ACTUAL")</f>
        <v>ACTUAL</v>
      </c>
      <c r="D35" s="99">
        <f t="shared" ref="D35:O35" ca="1" si="54">IF($B35="","",IF(INDIRECT(TEXT(D$10,"mmm")&amp;"!$D$8")&gt;0,VLOOKUP($B35,INDIRECT(TEXT(D$10,"mmm")&amp;"!B:E"),3,FALSE),""))</f>
        <v>0</v>
      </c>
      <c r="E35" s="100" t="str">
        <f t="shared" ca="1" si="54"/>
        <v/>
      </c>
      <c r="F35" s="100" t="str">
        <f t="shared" ca="1" si="54"/>
        <v/>
      </c>
      <c r="G35" s="100" t="str">
        <f t="shared" ca="1" si="54"/>
        <v/>
      </c>
      <c r="H35" s="100" t="str">
        <f t="shared" ca="1" si="54"/>
        <v/>
      </c>
      <c r="I35" s="100" t="str">
        <f t="shared" ca="1" si="54"/>
        <v/>
      </c>
      <c r="J35" s="100" t="str">
        <f t="shared" ca="1" si="54"/>
        <v/>
      </c>
      <c r="K35" s="100" t="str">
        <f t="shared" ca="1" si="54"/>
        <v/>
      </c>
      <c r="L35" s="100" t="str">
        <f t="shared" ca="1" si="54"/>
        <v/>
      </c>
      <c r="M35" s="100" t="str">
        <f t="shared" ca="1" si="54"/>
        <v/>
      </c>
      <c r="N35" s="100" t="str">
        <f t="shared" ca="1" si="54"/>
        <v/>
      </c>
      <c r="O35" s="101" t="str">
        <f t="shared" ca="1" si="54"/>
        <v/>
      </c>
      <c r="P35" s="102">
        <f t="shared" ca="1" si="21"/>
        <v>0</v>
      </c>
      <c r="Q35" s="101">
        <f t="shared" ca="1" si="26"/>
        <v>0</v>
      </c>
    </row>
    <row r="36" spans="2:17" ht="15.95" customHeight="1" thickBot="1" x14ac:dyDescent="0.3">
      <c r="B36" s="172" t="str">
        <f>B34</f>
        <v>ENTERTAINMENT</v>
      </c>
      <c r="C36" s="103" t="str">
        <f t="shared" ref="C36" si="55">IF(B36="","","DIFFERENCE")</f>
        <v>DIFFERENCE</v>
      </c>
      <c r="D36" s="104">
        <f t="shared" ref="D36:O36" ca="1" si="56">IFERROR(D34-D35,"")</f>
        <v>100</v>
      </c>
      <c r="E36" s="105" t="str">
        <f t="shared" ca="1" si="56"/>
        <v/>
      </c>
      <c r="F36" s="105" t="str">
        <f t="shared" ca="1" si="56"/>
        <v/>
      </c>
      <c r="G36" s="105" t="str">
        <f t="shared" ca="1" si="56"/>
        <v/>
      </c>
      <c r="H36" s="105" t="str">
        <f t="shared" ca="1" si="56"/>
        <v/>
      </c>
      <c r="I36" s="105" t="str">
        <f t="shared" ca="1" si="56"/>
        <v/>
      </c>
      <c r="J36" s="105" t="str">
        <f t="shared" ca="1" si="56"/>
        <v/>
      </c>
      <c r="K36" s="105" t="str">
        <f t="shared" ca="1" si="56"/>
        <v/>
      </c>
      <c r="L36" s="105" t="str">
        <f t="shared" ca="1" si="56"/>
        <v/>
      </c>
      <c r="M36" s="105" t="str">
        <f t="shared" ca="1" si="56"/>
        <v/>
      </c>
      <c r="N36" s="105" t="str">
        <f t="shared" ca="1" si="56"/>
        <v/>
      </c>
      <c r="O36" s="106" t="str">
        <f t="shared" ca="1" si="56"/>
        <v/>
      </c>
      <c r="P36" s="107">
        <f t="shared" ca="1" si="21"/>
        <v>100</v>
      </c>
      <c r="Q36" s="106">
        <f t="shared" ca="1" si="26"/>
        <v>100</v>
      </c>
    </row>
    <row r="37" spans="2:17" ht="15.95" customHeight="1" x14ac:dyDescent="0.25">
      <c r="B37" s="170" t="str">
        <f>IF(SETUP!D26=0,"",SETUP!D26)</f>
        <v>VACATION</v>
      </c>
      <c r="C37" s="93" t="str">
        <f t="shared" ref="C37" si="57">IF(B37="","","BUDGET")</f>
        <v>BUDGET</v>
      </c>
      <c r="D37" s="94">
        <f t="shared" ref="D37:O37" ca="1" si="58">IF($B37="","",IF(INDIRECT(TEXT(D$10,"mmm")&amp;"!$D$8")&gt;0,VLOOKUP($B37,INDIRECT(TEXT(D$10,"mmm")&amp;"!B:E"),2,FALSE),""))</f>
        <v>100</v>
      </c>
      <c r="E37" s="95" t="str">
        <f t="shared" ca="1" si="58"/>
        <v/>
      </c>
      <c r="F37" s="95" t="str">
        <f t="shared" ca="1" si="58"/>
        <v/>
      </c>
      <c r="G37" s="95" t="str">
        <f t="shared" ca="1" si="58"/>
        <v/>
      </c>
      <c r="H37" s="95" t="str">
        <f t="shared" ca="1" si="58"/>
        <v/>
      </c>
      <c r="I37" s="95" t="str">
        <f t="shared" ca="1" si="58"/>
        <v/>
      </c>
      <c r="J37" s="95" t="str">
        <f t="shared" ca="1" si="58"/>
        <v/>
      </c>
      <c r="K37" s="95" t="str">
        <f t="shared" ca="1" si="58"/>
        <v/>
      </c>
      <c r="L37" s="95" t="str">
        <f t="shared" ca="1" si="58"/>
        <v/>
      </c>
      <c r="M37" s="95" t="str">
        <f t="shared" ca="1" si="58"/>
        <v/>
      </c>
      <c r="N37" s="95" t="str">
        <f t="shared" ca="1" si="58"/>
        <v/>
      </c>
      <c r="O37" s="96" t="str">
        <f t="shared" ca="1" si="58"/>
        <v/>
      </c>
      <c r="P37" s="97">
        <f t="shared" ca="1" si="21"/>
        <v>100</v>
      </c>
      <c r="Q37" s="96">
        <f t="shared" ca="1" si="26"/>
        <v>100</v>
      </c>
    </row>
    <row r="38" spans="2:17" ht="15.95" customHeight="1" x14ac:dyDescent="0.25">
      <c r="B38" s="171" t="str">
        <f>B37</f>
        <v>VACATION</v>
      </c>
      <c r="C38" s="98" t="str">
        <f t="shared" ref="C38" si="59">IF(B38="","","ACTUAL")</f>
        <v>ACTUAL</v>
      </c>
      <c r="D38" s="99">
        <f t="shared" ref="D38:O38" ca="1" si="60">IF($B38="","",IF(INDIRECT(TEXT(D$10,"mmm")&amp;"!$D$8")&gt;0,VLOOKUP($B38,INDIRECT(TEXT(D$10,"mmm")&amp;"!B:E"),3,FALSE),""))</f>
        <v>0</v>
      </c>
      <c r="E38" s="100" t="str">
        <f t="shared" ca="1" si="60"/>
        <v/>
      </c>
      <c r="F38" s="100" t="str">
        <f t="shared" ca="1" si="60"/>
        <v/>
      </c>
      <c r="G38" s="100" t="str">
        <f t="shared" ca="1" si="60"/>
        <v/>
      </c>
      <c r="H38" s="100" t="str">
        <f t="shared" ca="1" si="60"/>
        <v/>
      </c>
      <c r="I38" s="100" t="str">
        <f t="shared" ca="1" si="60"/>
        <v/>
      </c>
      <c r="J38" s="100" t="str">
        <f t="shared" ca="1" si="60"/>
        <v/>
      </c>
      <c r="K38" s="100" t="str">
        <f t="shared" ca="1" si="60"/>
        <v/>
      </c>
      <c r="L38" s="100" t="str">
        <f t="shared" ca="1" si="60"/>
        <v/>
      </c>
      <c r="M38" s="100" t="str">
        <f t="shared" ca="1" si="60"/>
        <v/>
      </c>
      <c r="N38" s="100" t="str">
        <f t="shared" ca="1" si="60"/>
        <v/>
      </c>
      <c r="O38" s="101" t="str">
        <f t="shared" ca="1" si="60"/>
        <v/>
      </c>
      <c r="P38" s="102">
        <f t="shared" ca="1" si="21"/>
        <v>0</v>
      </c>
      <c r="Q38" s="101">
        <f t="shared" ca="1" si="26"/>
        <v>0</v>
      </c>
    </row>
    <row r="39" spans="2:17" ht="15.95" customHeight="1" thickBot="1" x14ac:dyDescent="0.3">
      <c r="B39" s="172" t="str">
        <f>B37</f>
        <v>VACATION</v>
      </c>
      <c r="C39" s="103" t="str">
        <f t="shared" ref="C39" si="61">IF(B39="","","DIFFERENCE")</f>
        <v>DIFFERENCE</v>
      </c>
      <c r="D39" s="104">
        <f t="shared" ref="D39:O39" ca="1" si="62">IFERROR(D37-D38,"")</f>
        <v>100</v>
      </c>
      <c r="E39" s="105" t="str">
        <f t="shared" ca="1" si="62"/>
        <v/>
      </c>
      <c r="F39" s="105" t="str">
        <f t="shared" ca="1" si="62"/>
        <v/>
      </c>
      <c r="G39" s="105" t="str">
        <f t="shared" ca="1" si="62"/>
        <v/>
      </c>
      <c r="H39" s="105" t="str">
        <f t="shared" ca="1" si="62"/>
        <v/>
      </c>
      <c r="I39" s="105" t="str">
        <f t="shared" ca="1" si="62"/>
        <v/>
      </c>
      <c r="J39" s="105" t="str">
        <f t="shared" ca="1" si="62"/>
        <v/>
      </c>
      <c r="K39" s="105" t="str">
        <f t="shared" ca="1" si="62"/>
        <v/>
      </c>
      <c r="L39" s="105" t="str">
        <f t="shared" ca="1" si="62"/>
        <v/>
      </c>
      <c r="M39" s="105" t="str">
        <f t="shared" ca="1" si="62"/>
        <v/>
      </c>
      <c r="N39" s="105" t="str">
        <f t="shared" ca="1" si="62"/>
        <v/>
      </c>
      <c r="O39" s="106" t="str">
        <f t="shared" ca="1" si="62"/>
        <v/>
      </c>
      <c r="P39" s="107">
        <f t="shared" ca="1" si="21"/>
        <v>100</v>
      </c>
      <c r="Q39" s="106">
        <f t="shared" ca="1" si="26"/>
        <v>100</v>
      </c>
    </row>
    <row r="40" spans="2:17" ht="15.95" customHeight="1" x14ac:dyDescent="0.25">
      <c r="B40" s="170" t="str">
        <f>IF(SETUP!D27=0,"",SETUP!D27)</f>
        <v>OTHER</v>
      </c>
      <c r="C40" s="93" t="str">
        <f t="shared" ref="C40" si="63">IF(B40="","","BUDGET")</f>
        <v>BUDGET</v>
      </c>
      <c r="D40" s="94">
        <f t="shared" ref="D40:O40" ca="1" si="64">IF($B40="","",IF(INDIRECT(TEXT(D$10,"mmm")&amp;"!$D$8")&gt;0,VLOOKUP($B40,INDIRECT(TEXT(D$10,"mmm")&amp;"!B:E"),2,FALSE),""))</f>
        <v>150</v>
      </c>
      <c r="E40" s="95" t="str">
        <f t="shared" ca="1" si="64"/>
        <v/>
      </c>
      <c r="F40" s="95" t="str">
        <f t="shared" ca="1" si="64"/>
        <v/>
      </c>
      <c r="G40" s="95" t="str">
        <f t="shared" ca="1" si="64"/>
        <v/>
      </c>
      <c r="H40" s="95" t="str">
        <f t="shared" ca="1" si="64"/>
        <v/>
      </c>
      <c r="I40" s="95" t="str">
        <f t="shared" ca="1" si="64"/>
        <v/>
      </c>
      <c r="J40" s="95" t="str">
        <f t="shared" ca="1" si="64"/>
        <v/>
      </c>
      <c r="K40" s="95" t="str">
        <f t="shared" ca="1" si="64"/>
        <v/>
      </c>
      <c r="L40" s="95" t="str">
        <f t="shared" ca="1" si="64"/>
        <v/>
      </c>
      <c r="M40" s="95" t="str">
        <f t="shared" ca="1" si="64"/>
        <v/>
      </c>
      <c r="N40" s="95" t="str">
        <f t="shared" ca="1" si="64"/>
        <v/>
      </c>
      <c r="O40" s="96" t="str">
        <f t="shared" ca="1" si="64"/>
        <v/>
      </c>
      <c r="P40" s="97">
        <f t="shared" ca="1" si="21"/>
        <v>150</v>
      </c>
      <c r="Q40" s="96">
        <f t="shared" ca="1" si="26"/>
        <v>150</v>
      </c>
    </row>
    <row r="41" spans="2:17" ht="15.95" customHeight="1" x14ac:dyDescent="0.25">
      <c r="B41" s="171" t="str">
        <f>B40</f>
        <v>OTHER</v>
      </c>
      <c r="C41" s="98" t="str">
        <f t="shared" ref="C41" si="65">IF(B41="","","ACTUAL")</f>
        <v>ACTUAL</v>
      </c>
      <c r="D41" s="99">
        <f t="shared" ref="D41:O41" ca="1" si="66">IF($B41="","",IF(INDIRECT(TEXT(D$10,"mmm")&amp;"!$D$8")&gt;0,VLOOKUP($B41,INDIRECT(TEXT(D$10,"mmm")&amp;"!B:E"),3,FALSE),""))</f>
        <v>0</v>
      </c>
      <c r="E41" s="100" t="str">
        <f t="shared" ca="1" si="66"/>
        <v/>
      </c>
      <c r="F41" s="100" t="str">
        <f t="shared" ca="1" si="66"/>
        <v/>
      </c>
      <c r="G41" s="100" t="str">
        <f t="shared" ca="1" si="66"/>
        <v/>
      </c>
      <c r="H41" s="100" t="str">
        <f t="shared" ca="1" si="66"/>
        <v/>
      </c>
      <c r="I41" s="100" t="str">
        <f t="shared" ca="1" si="66"/>
        <v/>
      </c>
      <c r="J41" s="100" t="str">
        <f t="shared" ca="1" si="66"/>
        <v/>
      </c>
      <c r="K41" s="100" t="str">
        <f t="shared" ca="1" si="66"/>
        <v/>
      </c>
      <c r="L41" s="100" t="str">
        <f t="shared" ca="1" si="66"/>
        <v/>
      </c>
      <c r="M41" s="100" t="str">
        <f t="shared" ca="1" si="66"/>
        <v/>
      </c>
      <c r="N41" s="100" t="str">
        <f t="shared" ca="1" si="66"/>
        <v/>
      </c>
      <c r="O41" s="101" t="str">
        <f t="shared" ca="1" si="66"/>
        <v/>
      </c>
      <c r="P41" s="102">
        <f t="shared" ca="1" si="21"/>
        <v>0</v>
      </c>
      <c r="Q41" s="101">
        <f t="shared" ca="1" si="26"/>
        <v>0</v>
      </c>
    </row>
    <row r="42" spans="2:17" ht="15.95" customHeight="1" thickBot="1" x14ac:dyDescent="0.3">
      <c r="B42" s="172" t="str">
        <f>B40</f>
        <v>OTHER</v>
      </c>
      <c r="C42" s="103" t="str">
        <f t="shared" ref="C42" si="67">IF(B42="","","DIFFERENCE")</f>
        <v>DIFFERENCE</v>
      </c>
      <c r="D42" s="104">
        <f t="shared" ref="D42:O42" ca="1" si="68">IFERROR(D40-D41,"")</f>
        <v>150</v>
      </c>
      <c r="E42" s="105" t="str">
        <f t="shared" ca="1" si="68"/>
        <v/>
      </c>
      <c r="F42" s="105" t="str">
        <f t="shared" ca="1" si="68"/>
        <v/>
      </c>
      <c r="G42" s="105" t="str">
        <f t="shared" ca="1" si="68"/>
        <v/>
      </c>
      <c r="H42" s="105" t="str">
        <f t="shared" ca="1" si="68"/>
        <v/>
      </c>
      <c r="I42" s="105" t="str">
        <f t="shared" ca="1" si="68"/>
        <v/>
      </c>
      <c r="J42" s="105" t="str">
        <f t="shared" ca="1" si="68"/>
        <v/>
      </c>
      <c r="K42" s="105" t="str">
        <f t="shared" ca="1" si="68"/>
        <v/>
      </c>
      <c r="L42" s="105" t="str">
        <f t="shared" ca="1" si="68"/>
        <v/>
      </c>
      <c r="M42" s="105" t="str">
        <f t="shared" ca="1" si="68"/>
        <v/>
      </c>
      <c r="N42" s="105" t="str">
        <f t="shared" ca="1" si="68"/>
        <v/>
      </c>
      <c r="O42" s="106" t="str">
        <f t="shared" ca="1" si="68"/>
        <v/>
      </c>
      <c r="P42" s="107">
        <f t="shared" ca="1" si="21"/>
        <v>150</v>
      </c>
      <c r="Q42" s="106">
        <f t="shared" ca="1" si="26"/>
        <v>150</v>
      </c>
    </row>
    <row r="43" spans="2:17" ht="15.95" customHeight="1" x14ac:dyDescent="0.25">
      <c r="B43" s="170" t="str">
        <f>IF(SETUP!D28=0,"",SETUP!D28)</f>
        <v/>
      </c>
      <c r="C43" s="93" t="str">
        <f t="shared" ref="C43" si="69">IF(B43="","","BUDGET")</f>
        <v/>
      </c>
      <c r="D43" s="94" t="str">
        <f t="shared" ref="D43:O43" ca="1" si="70">IF($B43="","",IF(INDIRECT(TEXT(D$10,"mmm")&amp;"!$D$8")&gt;0,VLOOKUP($B43,INDIRECT(TEXT(D$10,"mmm")&amp;"!B:E"),2,FALSE),""))</f>
        <v/>
      </c>
      <c r="E43" s="95" t="str">
        <f t="shared" ca="1" si="70"/>
        <v/>
      </c>
      <c r="F43" s="95" t="str">
        <f t="shared" ca="1" si="70"/>
        <v/>
      </c>
      <c r="G43" s="95" t="str">
        <f t="shared" ca="1" si="70"/>
        <v/>
      </c>
      <c r="H43" s="95" t="str">
        <f t="shared" ca="1" si="70"/>
        <v/>
      </c>
      <c r="I43" s="95" t="str">
        <f t="shared" ca="1" si="70"/>
        <v/>
      </c>
      <c r="J43" s="95" t="str">
        <f t="shared" ca="1" si="70"/>
        <v/>
      </c>
      <c r="K43" s="95" t="str">
        <f t="shared" ca="1" si="70"/>
        <v/>
      </c>
      <c r="L43" s="95" t="str">
        <f t="shared" ca="1" si="70"/>
        <v/>
      </c>
      <c r="M43" s="95" t="str">
        <f t="shared" ca="1" si="70"/>
        <v/>
      </c>
      <c r="N43" s="95" t="str">
        <f t="shared" ca="1" si="70"/>
        <v/>
      </c>
      <c r="O43" s="96" t="str">
        <f t="shared" ca="1" si="70"/>
        <v/>
      </c>
      <c r="P43" s="97" t="str">
        <f t="shared" si="21"/>
        <v/>
      </c>
      <c r="Q43" s="96" t="str">
        <f t="shared" ca="1" si="26"/>
        <v/>
      </c>
    </row>
    <row r="44" spans="2:17" ht="15.95" customHeight="1" x14ac:dyDescent="0.25">
      <c r="B44" s="171" t="str">
        <f>B43</f>
        <v/>
      </c>
      <c r="C44" s="98" t="str">
        <f t="shared" ref="C44" si="71">IF(B44="","","ACTUAL")</f>
        <v/>
      </c>
      <c r="D44" s="99" t="str">
        <f t="shared" ref="D44:O44" ca="1" si="72">IF($B44="","",IF(INDIRECT(TEXT(D$10,"mmm")&amp;"!$D$8")&gt;0,VLOOKUP($B44,INDIRECT(TEXT(D$10,"mmm")&amp;"!B:E"),3,FALSE),""))</f>
        <v/>
      </c>
      <c r="E44" s="100" t="str">
        <f t="shared" ca="1" si="72"/>
        <v/>
      </c>
      <c r="F44" s="100" t="str">
        <f t="shared" ca="1" si="72"/>
        <v/>
      </c>
      <c r="G44" s="100" t="str">
        <f t="shared" ca="1" si="72"/>
        <v/>
      </c>
      <c r="H44" s="100" t="str">
        <f t="shared" ca="1" si="72"/>
        <v/>
      </c>
      <c r="I44" s="100" t="str">
        <f t="shared" ca="1" si="72"/>
        <v/>
      </c>
      <c r="J44" s="100" t="str">
        <f t="shared" ca="1" si="72"/>
        <v/>
      </c>
      <c r="K44" s="100" t="str">
        <f t="shared" ca="1" si="72"/>
        <v/>
      </c>
      <c r="L44" s="100" t="str">
        <f t="shared" ca="1" si="72"/>
        <v/>
      </c>
      <c r="M44" s="100" t="str">
        <f t="shared" ca="1" si="72"/>
        <v/>
      </c>
      <c r="N44" s="100" t="str">
        <f t="shared" ca="1" si="72"/>
        <v/>
      </c>
      <c r="O44" s="101" t="str">
        <f t="shared" ca="1" si="72"/>
        <v/>
      </c>
      <c r="P44" s="102" t="str">
        <f t="shared" si="21"/>
        <v/>
      </c>
      <c r="Q44" s="101" t="str">
        <f t="shared" ca="1" si="26"/>
        <v/>
      </c>
    </row>
    <row r="45" spans="2:17" ht="15.95" customHeight="1" thickBot="1" x14ac:dyDescent="0.3">
      <c r="B45" s="172" t="str">
        <f>B43</f>
        <v/>
      </c>
      <c r="C45" s="103" t="str">
        <f t="shared" ref="C45" si="73">IF(B45="","","DIFFERENCE")</f>
        <v/>
      </c>
      <c r="D45" s="104" t="str">
        <f t="shared" ref="D45:O45" ca="1" si="74">IFERROR(D43-D44,"")</f>
        <v/>
      </c>
      <c r="E45" s="105" t="str">
        <f t="shared" ca="1" si="74"/>
        <v/>
      </c>
      <c r="F45" s="105" t="str">
        <f t="shared" ca="1" si="74"/>
        <v/>
      </c>
      <c r="G45" s="105" t="str">
        <f t="shared" ca="1" si="74"/>
        <v/>
      </c>
      <c r="H45" s="105" t="str">
        <f t="shared" ca="1" si="74"/>
        <v/>
      </c>
      <c r="I45" s="105" t="str">
        <f t="shared" ca="1" si="74"/>
        <v/>
      </c>
      <c r="J45" s="105" t="str">
        <f t="shared" ca="1" si="74"/>
        <v/>
      </c>
      <c r="K45" s="105" t="str">
        <f t="shared" ca="1" si="74"/>
        <v/>
      </c>
      <c r="L45" s="105" t="str">
        <f t="shared" ca="1" si="74"/>
        <v/>
      </c>
      <c r="M45" s="105" t="str">
        <f t="shared" ca="1" si="74"/>
        <v/>
      </c>
      <c r="N45" s="105" t="str">
        <f t="shared" ca="1" si="74"/>
        <v/>
      </c>
      <c r="O45" s="106" t="str">
        <f t="shared" ca="1" si="74"/>
        <v/>
      </c>
      <c r="P45" s="107" t="str">
        <f t="shared" si="21"/>
        <v/>
      </c>
      <c r="Q45" s="106" t="str">
        <f t="shared" ca="1" si="26"/>
        <v/>
      </c>
    </row>
    <row r="46" spans="2:17" ht="15.95" customHeight="1" x14ac:dyDescent="0.25">
      <c r="B46" s="108" t="s">
        <v>7</v>
      </c>
      <c r="C46" s="109" t="str">
        <f t="shared" ref="C46" si="75">IF(B46="","","BUDGET")</f>
        <v>BUDGET</v>
      </c>
      <c r="D46" s="110">
        <f ca="1">IF(SUMIF($C$16:$C$45,$C46,D$16:D$45)=0,"",SUMIF($C$16:$C$45,$C46,D$16:D$45))</f>
        <v>2400</v>
      </c>
      <c r="E46" s="111" t="str">
        <f t="shared" ref="E46:O47" ca="1" si="76">IF(SUMIF($C$16:$C$45,$C46,E$16:E$45)=0,"",SUMIF($C$16:$C$45,$C46,E$16:E$45))</f>
        <v/>
      </c>
      <c r="F46" s="111" t="str">
        <f t="shared" ca="1" si="76"/>
        <v/>
      </c>
      <c r="G46" s="111" t="str">
        <f t="shared" ca="1" si="76"/>
        <v/>
      </c>
      <c r="H46" s="111" t="str">
        <f t="shared" ca="1" si="76"/>
        <v/>
      </c>
      <c r="I46" s="111" t="str">
        <f t="shared" ca="1" si="76"/>
        <v/>
      </c>
      <c r="J46" s="111" t="str">
        <f t="shared" ca="1" si="76"/>
        <v/>
      </c>
      <c r="K46" s="111" t="str">
        <f t="shared" ca="1" si="76"/>
        <v/>
      </c>
      <c r="L46" s="111" t="str">
        <f t="shared" ca="1" si="76"/>
        <v/>
      </c>
      <c r="M46" s="111" t="str">
        <f t="shared" ca="1" si="76"/>
        <v/>
      </c>
      <c r="N46" s="111" t="str">
        <f t="shared" ca="1" si="76"/>
        <v/>
      </c>
      <c r="O46" s="112" t="str">
        <f t="shared" ca="1" si="76"/>
        <v/>
      </c>
      <c r="P46" s="113">
        <f t="shared" ref="P46:P48" ca="1" si="77">IF(B46="","",SUM(D46:O46))</f>
        <v>2400</v>
      </c>
      <c r="Q46" s="114">
        <f t="shared" ref="Q46:Q48" ca="1" si="78">IFERROR(P46/COUNT($D$12:$O$12),"")</f>
        <v>2400</v>
      </c>
    </row>
    <row r="47" spans="2:17" ht="15.95" customHeight="1" x14ac:dyDescent="0.25">
      <c r="B47" s="115" t="str">
        <f>B46</f>
        <v>TOTAL</v>
      </c>
      <c r="C47" s="116" t="str">
        <f t="shared" ref="C47" si="79">IF(B47="","","ACTUAL")</f>
        <v>ACTUAL</v>
      </c>
      <c r="D47" s="117">
        <f ca="1">IF(SUMIF($C$16:$C$45,$C47,D$16:D$45)=0,"",SUMIF($C$16:$C$45,$C47,D$16:D$45))</f>
        <v>13.07</v>
      </c>
      <c r="E47" s="118" t="str">
        <f t="shared" ca="1" si="76"/>
        <v/>
      </c>
      <c r="F47" s="118" t="str">
        <f t="shared" ca="1" si="76"/>
        <v/>
      </c>
      <c r="G47" s="118" t="str">
        <f t="shared" ca="1" si="76"/>
        <v/>
      </c>
      <c r="H47" s="118" t="str">
        <f t="shared" ca="1" si="76"/>
        <v/>
      </c>
      <c r="I47" s="118" t="str">
        <f t="shared" ca="1" si="76"/>
        <v/>
      </c>
      <c r="J47" s="118" t="str">
        <f t="shared" ca="1" si="76"/>
        <v/>
      </c>
      <c r="K47" s="118" t="str">
        <f t="shared" ca="1" si="76"/>
        <v/>
      </c>
      <c r="L47" s="118" t="str">
        <f t="shared" ca="1" si="76"/>
        <v/>
      </c>
      <c r="M47" s="118" t="str">
        <f t="shared" ca="1" si="76"/>
        <v/>
      </c>
      <c r="N47" s="118" t="str">
        <f t="shared" ca="1" si="76"/>
        <v/>
      </c>
      <c r="O47" s="119" t="str">
        <f t="shared" ca="1" si="76"/>
        <v/>
      </c>
      <c r="P47" s="120">
        <f t="shared" ca="1" si="77"/>
        <v>13.07</v>
      </c>
      <c r="Q47" s="121">
        <f t="shared" ca="1" si="78"/>
        <v>13.07</v>
      </c>
    </row>
    <row r="48" spans="2:17" ht="15.95" customHeight="1" thickBot="1" x14ac:dyDescent="0.3">
      <c r="B48" s="122" t="str">
        <f>B46</f>
        <v>TOTAL</v>
      </c>
      <c r="C48" s="123" t="str">
        <f t="shared" ref="C48" si="80">IF(B48="","","DIFFERENCE")</f>
        <v>DIFFERENCE</v>
      </c>
      <c r="D48" s="124">
        <f ca="1">IFERROR(D46-D47,"")</f>
        <v>2386.9299999999998</v>
      </c>
      <c r="E48" s="125" t="str">
        <f t="shared" ref="E48:O48" ca="1" si="81">IFERROR(E46-E47,"")</f>
        <v/>
      </c>
      <c r="F48" s="125" t="str">
        <f t="shared" ca="1" si="81"/>
        <v/>
      </c>
      <c r="G48" s="125" t="str">
        <f t="shared" ca="1" si="81"/>
        <v/>
      </c>
      <c r="H48" s="125" t="str">
        <f t="shared" ca="1" si="81"/>
        <v/>
      </c>
      <c r="I48" s="125" t="str">
        <f t="shared" ca="1" si="81"/>
        <v/>
      </c>
      <c r="J48" s="125" t="str">
        <f t="shared" ca="1" si="81"/>
        <v/>
      </c>
      <c r="K48" s="125" t="str">
        <f t="shared" ca="1" si="81"/>
        <v/>
      </c>
      <c r="L48" s="125" t="str">
        <f t="shared" ca="1" si="81"/>
        <v/>
      </c>
      <c r="M48" s="125" t="str">
        <f t="shared" ca="1" si="81"/>
        <v/>
      </c>
      <c r="N48" s="125" t="str">
        <f t="shared" ca="1" si="81"/>
        <v/>
      </c>
      <c r="O48" s="126" t="str">
        <f t="shared" ca="1" si="81"/>
        <v/>
      </c>
      <c r="P48" s="127">
        <f t="shared" ca="1" si="77"/>
        <v>2386.9299999999998</v>
      </c>
      <c r="Q48" s="128">
        <f t="shared" ca="1" si="78"/>
        <v>2386.9299999999998</v>
      </c>
    </row>
    <row r="70" spans="2:15" s="36" customFormat="1" ht="15.95" hidden="1" customHeight="1" x14ac:dyDescent="0.25">
      <c r="B70" s="179" t="s">
        <v>76</v>
      </c>
      <c r="C70" s="180"/>
      <c r="D70" s="218" t="str">
        <f>D10</f>
        <v>DEC 12</v>
      </c>
      <c r="E70" s="178" t="str">
        <f t="shared" ref="E70:O70" si="82">E10</f>
        <v>JAN 13</v>
      </c>
      <c r="F70" s="178" t="str">
        <f t="shared" si="82"/>
        <v>FEB 13</v>
      </c>
      <c r="G70" s="178" t="str">
        <f t="shared" si="82"/>
        <v>MAR 13</v>
      </c>
      <c r="H70" s="178" t="str">
        <f t="shared" si="82"/>
        <v>APR 13</v>
      </c>
      <c r="I70" s="178" t="str">
        <f t="shared" si="82"/>
        <v>MAY 13</v>
      </c>
      <c r="J70" s="178" t="str">
        <f t="shared" si="82"/>
        <v>JUN 13</v>
      </c>
      <c r="K70" s="178" t="str">
        <f t="shared" si="82"/>
        <v>JUL 13</v>
      </c>
      <c r="L70" s="178" t="str">
        <f t="shared" si="82"/>
        <v>AUG 13</v>
      </c>
      <c r="M70" s="178" t="str">
        <f t="shared" si="82"/>
        <v>SEP 13</v>
      </c>
      <c r="N70" s="178" t="str">
        <f t="shared" si="82"/>
        <v>OCT 13</v>
      </c>
      <c r="O70" s="178" t="str">
        <f t="shared" si="82"/>
        <v>NOV 13</v>
      </c>
    </row>
    <row r="71" spans="2:15" s="36" customFormat="1" ht="15.95" hidden="1" customHeight="1" x14ac:dyDescent="0.25">
      <c r="B71" s="179" t="s">
        <v>33</v>
      </c>
      <c r="C71" s="180"/>
      <c r="D71" s="181">
        <f ca="1">D11</f>
        <v>2600</v>
      </c>
      <c r="E71" s="181" t="e">
        <f t="shared" ref="E71:F73" ca="1" si="83">IF(E$12="",NA(),E11+D71)</f>
        <v>#N/A</v>
      </c>
      <c r="F71" s="181" t="e">
        <f t="shared" ca="1" si="83"/>
        <v>#N/A</v>
      </c>
      <c r="G71" s="181" t="e">
        <f t="shared" ref="G71:N71" ca="1" si="84">IF(G$12="",NA(),G11+F71)</f>
        <v>#N/A</v>
      </c>
      <c r="H71" s="181" t="e">
        <f t="shared" ca="1" si="84"/>
        <v>#N/A</v>
      </c>
      <c r="I71" s="181" t="e">
        <f t="shared" ca="1" si="84"/>
        <v>#N/A</v>
      </c>
      <c r="J71" s="181" t="e">
        <f t="shared" ca="1" si="84"/>
        <v>#N/A</v>
      </c>
      <c r="K71" s="181" t="e">
        <f t="shared" ca="1" si="84"/>
        <v>#N/A</v>
      </c>
      <c r="L71" s="181" t="e">
        <f t="shared" ca="1" si="84"/>
        <v>#N/A</v>
      </c>
      <c r="M71" s="181" t="e">
        <f t="shared" ca="1" si="84"/>
        <v>#N/A</v>
      </c>
      <c r="N71" s="181" t="e">
        <f t="shared" ca="1" si="84"/>
        <v>#N/A</v>
      </c>
      <c r="O71" s="181" t="e">
        <f ca="1">IF(O$12="",NA(),O11+N71)</f>
        <v>#N/A</v>
      </c>
    </row>
    <row r="72" spans="2:15" s="36" customFormat="1" ht="15.95" hidden="1" customHeight="1" x14ac:dyDescent="0.25">
      <c r="B72" s="179" t="s">
        <v>32</v>
      </c>
      <c r="C72" s="180"/>
      <c r="D72" s="181">
        <f t="shared" ref="D72:D73" ca="1" si="85">D12</f>
        <v>13.07</v>
      </c>
      <c r="E72" s="181" t="e">
        <f t="shared" ca="1" si="83"/>
        <v>#N/A</v>
      </c>
      <c r="F72" s="181" t="e">
        <f t="shared" ca="1" si="83"/>
        <v>#N/A</v>
      </c>
      <c r="G72" s="181" t="e">
        <f t="shared" ref="G72:N72" ca="1" si="86">IF(G$12="",NA(),G12+F72)</f>
        <v>#N/A</v>
      </c>
      <c r="H72" s="181" t="e">
        <f t="shared" ca="1" si="86"/>
        <v>#N/A</v>
      </c>
      <c r="I72" s="181" t="e">
        <f t="shared" ca="1" si="86"/>
        <v>#N/A</v>
      </c>
      <c r="J72" s="181" t="e">
        <f t="shared" ca="1" si="86"/>
        <v>#N/A</v>
      </c>
      <c r="K72" s="181" t="e">
        <f t="shared" ca="1" si="86"/>
        <v>#N/A</v>
      </c>
      <c r="L72" s="181" t="e">
        <f t="shared" ca="1" si="86"/>
        <v>#N/A</v>
      </c>
      <c r="M72" s="181" t="e">
        <f t="shared" ca="1" si="86"/>
        <v>#N/A</v>
      </c>
      <c r="N72" s="181" t="e">
        <f t="shared" ca="1" si="86"/>
        <v>#N/A</v>
      </c>
      <c r="O72" s="181" t="e">
        <f ca="1">IF(O$12="",NA(),O12+N72)</f>
        <v>#N/A</v>
      </c>
    </row>
    <row r="73" spans="2:15" s="36" customFormat="1" ht="15.95" hidden="1" customHeight="1" x14ac:dyDescent="0.25">
      <c r="B73" s="179" t="s">
        <v>34</v>
      </c>
      <c r="C73" s="180"/>
      <c r="D73" s="181">
        <f t="shared" ca="1" si="85"/>
        <v>2586.9299999999998</v>
      </c>
      <c r="E73" s="181" t="e">
        <f t="shared" ca="1" si="83"/>
        <v>#N/A</v>
      </c>
      <c r="F73" s="181" t="e">
        <f t="shared" ca="1" si="83"/>
        <v>#N/A</v>
      </c>
      <c r="G73" s="181" t="e">
        <f t="shared" ref="G73:N73" ca="1" si="87">IF(G$12="",NA(),G13+F73)</f>
        <v>#N/A</v>
      </c>
      <c r="H73" s="181" t="e">
        <f t="shared" ca="1" si="87"/>
        <v>#N/A</v>
      </c>
      <c r="I73" s="181" t="e">
        <f t="shared" ca="1" si="87"/>
        <v>#N/A</v>
      </c>
      <c r="J73" s="181" t="e">
        <f t="shared" ca="1" si="87"/>
        <v>#N/A</v>
      </c>
      <c r="K73" s="181" t="e">
        <f t="shared" ca="1" si="87"/>
        <v>#N/A</v>
      </c>
      <c r="L73" s="181" t="e">
        <f t="shared" ca="1" si="87"/>
        <v>#N/A</v>
      </c>
      <c r="M73" s="181" t="e">
        <f t="shared" ca="1" si="87"/>
        <v>#N/A</v>
      </c>
      <c r="N73" s="181" t="e">
        <f t="shared" ca="1" si="87"/>
        <v>#N/A</v>
      </c>
      <c r="O73" s="181" t="e">
        <f ca="1">IF(O$12="",NA(),O13+N73)</f>
        <v>#N/A</v>
      </c>
    </row>
  </sheetData>
  <sheetProtection password="C4DC" sheet="1" objects="1" scenarios="1"/>
  <mergeCells count="5">
    <mergeCell ref="P2:Q2"/>
    <mergeCell ref="P3:Q3"/>
    <mergeCell ref="P4:Q4"/>
    <mergeCell ref="B2:D3"/>
    <mergeCell ref="P5:Q5"/>
  </mergeCells>
  <pageMargins left="0.25" right="0.25" top="0.25" bottom="0.25" header="0.3" footer="0.15"/>
  <pageSetup scale="66" fitToHeight="2" orientation="landscape" r:id="rId1"/>
  <headerFooter>
    <oddFooter>&amp;LSuper Basic Budget&amp;C&amp;A&amp;RPage &amp;P</oddFooter>
  </headerFooter>
  <rowBreaks count="1" manualBreakCount="1">
    <brk id="48"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2"/>
    <pageSetUpPr fitToPage="1"/>
  </sheetPr>
  <dimension ref="B1:M45"/>
  <sheetViews>
    <sheetView showRuler="0" zoomScaleNormal="100" workbookViewId="0">
      <pane ySplit="7" topLeftCell="A8" activePane="bottomLeft" state="frozen"/>
      <selection pane="bottomLeft"/>
    </sheetView>
  </sheetViews>
  <sheetFormatPr defaultColWidth="8.85546875" defaultRowHeight="15.95" customHeight="1" x14ac:dyDescent="0.25"/>
  <cols>
    <col min="1" max="1" width="1.85546875" style="157" customWidth="1"/>
    <col min="2" max="2" width="12.28515625" style="162" customWidth="1"/>
    <col min="3" max="3" width="50.7109375" style="157" customWidth="1"/>
    <col min="4" max="4" width="15.7109375" style="157" customWidth="1"/>
    <col min="5" max="5" width="35.7109375" style="157" customWidth="1"/>
    <col min="6" max="6" width="15.7109375" style="157" hidden="1" customWidth="1"/>
    <col min="7" max="8" width="4.85546875" style="157" customWidth="1"/>
    <col min="9" max="9" width="4.7109375" style="157" customWidth="1"/>
    <col min="10" max="10" width="8.28515625" style="157" customWidth="1"/>
    <col min="11" max="13" width="12.140625" style="157" customWidth="1"/>
    <col min="14" max="14" width="1.85546875" style="157" customWidth="1"/>
    <col min="15" max="16384" width="8.85546875" style="157"/>
  </cols>
  <sheetData>
    <row r="1" spans="2:13" s="142" customFormat="1" ht="6" customHeight="1" thickBot="1" x14ac:dyDescent="0.3">
      <c r="B1" s="143"/>
    </row>
    <row r="2" spans="2:13" s="141" customFormat="1" ht="15.95" customHeight="1" thickBot="1" x14ac:dyDescent="0.3">
      <c r="B2" s="238" t="s">
        <v>18</v>
      </c>
      <c r="C2" s="238"/>
      <c r="E2" s="246" t="str">
        <f>HYPERLINK("#'setup'!$a$1","Back to SETUP")</f>
        <v>Back to SETUP</v>
      </c>
      <c r="F2" s="246"/>
      <c r="I2" s="239" t="s">
        <v>70</v>
      </c>
      <c r="J2" s="240"/>
      <c r="K2" s="240"/>
      <c r="L2" s="240"/>
      <c r="M2" s="241"/>
    </row>
    <row r="3" spans="2:13" s="141" customFormat="1" ht="15.95" customHeight="1" x14ac:dyDescent="0.25">
      <c r="B3" s="238"/>
      <c r="C3" s="238"/>
      <c r="E3" s="246" t="str">
        <f ca="1">HYPERLINK("#'"&amp;TEXT(SETUP!$M$2,"mmm")&amp;"'!$A$1","Go to CURRENT MONTH")</f>
        <v>Go to CURRENT MONTH</v>
      </c>
      <c r="F3" s="246"/>
      <c r="I3" s="242" t="s">
        <v>25</v>
      </c>
      <c r="J3" s="243"/>
      <c r="K3" s="144" t="s">
        <v>26</v>
      </c>
      <c r="L3" s="144" t="s">
        <v>26</v>
      </c>
      <c r="M3" s="145" t="s">
        <v>49</v>
      </c>
    </row>
    <row r="4" spans="2:13" s="141" customFormat="1" ht="15.95" customHeight="1" x14ac:dyDescent="0.25">
      <c r="C4" s="165"/>
      <c r="D4" s="165"/>
      <c r="E4" s="246" t="str">
        <f>HYPERLINK("#'ytd'!$a$1","Go to YEAR-TO-DATE")</f>
        <v>Go to YEAR-TO-DATE</v>
      </c>
      <c r="F4" s="246"/>
      <c r="I4" s="247" t="s">
        <v>21</v>
      </c>
      <c r="J4" s="248"/>
      <c r="K4" s="146" t="s">
        <v>27</v>
      </c>
      <c r="L4" s="146" t="s">
        <v>21</v>
      </c>
      <c r="M4" s="147" t="s">
        <v>26</v>
      </c>
    </row>
    <row r="5" spans="2:13" s="141" customFormat="1" ht="15.95" customHeight="1" thickBot="1" x14ac:dyDescent="0.3">
      <c r="B5" s="249" t="s">
        <v>82</v>
      </c>
      <c r="C5" s="249"/>
      <c r="D5" s="249"/>
      <c r="E5" s="246" t="str">
        <f>HYPERLINK("#'summary'!$a$1","Go to ANNUAL SUMMARY")</f>
        <v>Go to ANNUAL SUMMARY</v>
      </c>
      <c r="F5" s="246"/>
      <c r="I5" s="244">
        <v>12</v>
      </c>
      <c r="J5" s="245"/>
      <c r="K5" s="148">
        <v>8.8749999999999996E-2</v>
      </c>
      <c r="L5" s="149">
        <f>I5*K5</f>
        <v>1.0649999999999999</v>
      </c>
      <c r="M5" s="150">
        <f>I5+L5</f>
        <v>13.065</v>
      </c>
    </row>
    <row r="6" spans="2:13" s="141" customFormat="1" ht="15.95" customHeight="1" thickBot="1" x14ac:dyDescent="0.3">
      <c r="B6" s="151"/>
      <c r="C6" s="152"/>
    </row>
    <row r="7" spans="2:13" s="142" customFormat="1" ht="15.95" customHeight="1" thickBot="1" x14ac:dyDescent="0.3">
      <c r="B7" s="153" t="s">
        <v>19</v>
      </c>
      <c r="C7" s="154" t="s">
        <v>20</v>
      </c>
      <c r="D7" s="154" t="s">
        <v>21</v>
      </c>
      <c r="E7" s="154" t="s">
        <v>22</v>
      </c>
      <c r="F7" s="155" t="s">
        <v>23</v>
      </c>
      <c r="G7" s="156"/>
      <c r="H7" s="156"/>
    </row>
    <row r="8" spans="2:13" ht="15.95" customHeight="1" x14ac:dyDescent="0.25">
      <c r="B8" s="183">
        <v>41244</v>
      </c>
      <c r="C8" s="158" t="s">
        <v>24</v>
      </c>
      <c r="D8" s="159">
        <v>13.07</v>
      </c>
      <c r="E8" s="158" t="s">
        <v>35</v>
      </c>
      <c r="F8" s="160" t="str">
        <f>UPPER(TEXT(B8,"mmmm"))</f>
        <v>DECEMBER</v>
      </c>
      <c r="G8" s="161"/>
      <c r="H8" s="161"/>
    </row>
    <row r="9" spans="2:13" ht="15.95" customHeight="1" x14ac:dyDescent="0.25">
      <c r="G9" s="161"/>
      <c r="H9" s="161"/>
    </row>
    <row r="26" spans="9:13" ht="15.95" customHeight="1" x14ac:dyDescent="0.25">
      <c r="J26" s="163"/>
      <c r="K26" s="163"/>
      <c r="L26" s="163"/>
      <c r="M26" s="163"/>
    </row>
    <row r="28" spans="9:13" ht="15.95" customHeight="1" x14ac:dyDescent="0.25">
      <c r="I28" s="161"/>
      <c r="J28" s="161"/>
      <c r="K28" s="161"/>
      <c r="L28" s="161"/>
      <c r="M28" s="161"/>
    </row>
    <row r="29" spans="9:13" ht="15.95" customHeight="1" x14ac:dyDescent="0.25">
      <c r="I29" s="161"/>
      <c r="J29" s="161"/>
      <c r="K29" s="161"/>
      <c r="L29" s="161"/>
      <c r="M29" s="161"/>
    </row>
    <row r="30" spans="9:13" ht="15.95" customHeight="1" x14ac:dyDescent="0.25">
      <c r="I30" s="164"/>
      <c r="J30" s="165"/>
      <c r="K30" s="165"/>
      <c r="L30" s="165"/>
      <c r="M30" s="165"/>
    </row>
    <row r="31" spans="9:13" ht="15.95" customHeight="1" x14ac:dyDescent="0.25">
      <c r="I31" s="161"/>
      <c r="J31" s="165"/>
      <c r="K31" s="165"/>
      <c r="L31" s="165"/>
      <c r="M31" s="165"/>
    </row>
    <row r="32" spans="9:13" ht="15.95" customHeight="1" x14ac:dyDescent="0.25">
      <c r="I32" s="164"/>
      <c r="J32" s="165"/>
      <c r="K32" s="165"/>
      <c r="L32" s="165"/>
      <c r="M32" s="165"/>
    </row>
    <row r="33" spans="9:13" ht="15.95" customHeight="1" x14ac:dyDescent="0.25">
      <c r="I33" s="161"/>
      <c r="J33" s="165"/>
      <c r="K33" s="165"/>
      <c r="L33" s="165"/>
      <c r="M33" s="165"/>
    </row>
    <row r="34" spans="9:13" ht="15.95" customHeight="1" x14ac:dyDescent="0.25">
      <c r="I34" s="161"/>
      <c r="J34" s="165"/>
      <c r="K34" s="165"/>
      <c r="L34" s="165"/>
      <c r="M34" s="165"/>
    </row>
    <row r="35" spans="9:13" ht="15.95" customHeight="1" x14ac:dyDescent="0.25">
      <c r="I35" s="161"/>
      <c r="J35" s="165"/>
      <c r="K35" s="165"/>
      <c r="L35" s="165"/>
      <c r="M35" s="165"/>
    </row>
    <row r="36" spans="9:13" ht="15.95" customHeight="1" x14ac:dyDescent="0.25">
      <c r="I36" s="164"/>
      <c r="J36" s="165"/>
      <c r="K36" s="165"/>
      <c r="L36" s="165"/>
      <c r="M36" s="165"/>
    </row>
    <row r="37" spans="9:13" ht="15.95" customHeight="1" x14ac:dyDescent="0.25">
      <c r="I37" s="161"/>
      <c r="J37" s="165"/>
      <c r="K37" s="165"/>
      <c r="L37" s="165"/>
      <c r="M37" s="165"/>
    </row>
    <row r="38" spans="9:13" ht="15.95" customHeight="1" x14ac:dyDescent="0.25">
      <c r="I38" s="161"/>
      <c r="J38" s="165"/>
      <c r="K38" s="165"/>
      <c r="L38" s="165"/>
      <c r="M38" s="165"/>
    </row>
    <row r="39" spans="9:13" ht="15.95" customHeight="1" x14ac:dyDescent="0.25">
      <c r="I39" s="161"/>
      <c r="J39" s="165"/>
      <c r="K39" s="165"/>
      <c r="L39" s="165"/>
      <c r="M39" s="165"/>
    </row>
    <row r="40" spans="9:13" ht="15.95" customHeight="1" x14ac:dyDescent="0.25">
      <c r="I40" s="164"/>
      <c r="J40" s="165"/>
      <c r="K40" s="165"/>
      <c r="L40" s="165"/>
      <c r="M40" s="165"/>
    </row>
    <row r="41" spans="9:13" ht="15.95" customHeight="1" x14ac:dyDescent="0.25">
      <c r="I41" s="161"/>
      <c r="J41" s="165"/>
      <c r="K41" s="165"/>
      <c r="L41" s="165"/>
      <c r="M41" s="165"/>
    </row>
    <row r="42" spans="9:13" ht="15.95" customHeight="1" x14ac:dyDescent="0.25">
      <c r="I42" s="161"/>
      <c r="J42" s="165"/>
      <c r="K42" s="165"/>
      <c r="L42" s="165"/>
      <c r="M42" s="165"/>
    </row>
    <row r="43" spans="9:13" ht="15.95" customHeight="1" x14ac:dyDescent="0.25">
      <c r="I43" s="164"/>
      <c r="J43" s="165"/>
      <c r="K43" s="165"/>
      <c r="L43" s="165"/>
      <c r="M43" s="165"/>
    </row>
    <row r="44" spans="9:13" ht="15.95" customHeight="1" x14ac:dyDescent="0.25">
      <c r="I44" s="161"/>
      <c r="J44" s="165"/>
      <c r="K44" s="165"/>
      <c r="L44" s="165"/>
      <c r="M44" s="165"/>
    </row>
    <row r="45" spans="9:13" ht="15.95" customHeight="1" x14ac:dyDescent="0.25">
      <c r="I45" s="161"/>
      <c r="J45" s="165"/>
      <c r="K45" s="165"/>
      <c r="L45" s="165"/>
      <c r="M45" s="165"/>
    </row>
  </sheetData>
  <mergeCells count="10">
    <mergeCell ref="B2:C3"/>
    <mergeCell ref="I2:M2"/>
    <mergeCell ref="I3:J3"/>
    <mergeCell ref="I5:J5"/>
    <mergeCell ref="E2:F2"/>
    <mergeCell ref="E3:F3"/>
    <mergeCell ref="E5:F5"/>
    <mergeCell ref="I4:J4"/>
    <mergeCell ref="E4:F4"/>
    <mergeCell ref="B5:D5"/>
  </mergeCells>
  <dataValidations count="1">
    <dataValidation type="list" allowBlank="1" showInputMessage="1" showErrorMessage="1" error="Please select the category from the drop-down menu." prompt="Select the category from the drop-down menu." sqref="E8">
      <formula1>Categories</formula1>
    </dataValidation>
  </dataValidations>
  <pageMargins left="0.25" right="0.25" top="0.25" bottom="0.25" header="0.3" footer="0.15"/>
  <pageSetup scale="73" fitToHeight="20" orientation="landscape" r:id="rId1"/>
  <headerFooter>
    <oddFooter>&amp;LSuper Basic Budget&amp;C&amp;A&amp;RPage &amp;P</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B93AE15B-6E6A-EF4E-8F84-58374529996B}">
            <xm:f>COUNTIF(SETUP!$D$19:$D$28,E8)=0</xm:f>
            <x14:dxf>
              <font>
                <color rgb="FF9C0006"/>
              </font>
              <fill>
                <patternFill>
                  <bgColor rgb="FFFFC7CE"/>
                </patternFill>
              </fill>
            </x14:dxf>
          </x14:cfRule>
          <xm:sqref>E8</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JANUARY</v>
      </c>
      <c r="C1" s="252" t="e">
        <f>LEFT(C2,FIND(" ",C2)-1)</f>
        <v>#VALUE!</v>
      </c>
      <c r="D1" s="252" t="e">
        <f>LEFT(D2,FIND(" ",D2)-1)</f>
        <v>#VALUE!</v>
      </c>
      <c r="E1" s="252" t="e">
        <f>LEFT(E2,FIND(" ",E2)-1)</f>
        <v>#VALUE!</v>
      </c>
    </row>
    <row r="2" spans="2:19" ht="15.95" customHeight="1" x14ac:dyDescent="0.25">
      <c r="B2" s="254" t="str">
        <f>SUMMARY!D6&amp;" "&amp;SUMMARY!D8</f>
        <v>JANUARY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4"/>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B2:B3"/>
    <mergeCell ref="B5:E5"/>
    <mergeCell ref="P7:S7"/>
    <mergeCell ref="J28:K28"/>
    <mergeCell ref="L5:N5"/>
    <mergeCell ref="L2:N2"/>
    <mergeCell ref="L3:N3"/>
  </mergeCells>
  <conditionalFormatting sqref="B11:E20">
    <cfRule type="containsErrors" dxfId="38" priority="15">
      <formula>ISERROR(B11)</formula>
    </cfRule>
    <cfRule type="containsBlanks" dxfId="37" priority="17">
      <formula>LEN(TRIM(B11))=0</formula>
    </cfRule>
  </conditionalFormatting>
  <conditionalFormatting sqref="B5">
    <cfRule type="expression" dxfId="36" priority="18">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FEBRUARY</v>
      </c>
      <c r="C1" s="252" t="e">
        <f>LEFT(C2,FIND(" ",C2)-1)</f>
        <v>#VALUE!</v>
      </c>
      <c r="D1" s="252" t="e">
        <f>LEFT(D2,FIND(" ",D2)-1)</f>
        <v>#VALUE!</v>
      </c>
      <c r="E1" s="252" t="e">
        <f>LEFT(E2,FIND(" ",E2)-1)</f>
        <v>#VALUE!</v>
      </c>
    </row>
    <row r="2" spans="2:19" ht="15.95" customHeight="1" x14ac:dyDescent="0.25">
      <c r="B2" s="254" t="str">
        <f>SUMMARY!E6&amp;" "&amp;SUMMARY!E8</f>
        <v>FEBRUARY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35" priority="4">
      <formula>ISERROR(B11)</formula>
    </cfRule>
    <cfRule type="containsBlanks" dxfId="34" priority="6">
      <formula>LEN(TRIM(B11))=0</formula>
    </cfRule>
  </conditionalFormatting>
  <conditionalFormatting sqref="B5">
    <cfRule type="expression" dxfId="33" priority="29">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MARCH</v>
      </c>
      <c r="C1" s="252" t="e">
        <f>LEFT(C2,FIND(" ",C2)-1)</f>
        <v>#VALUE!</v>
      </c>
      <c r="D1" s="252" t="e">
        <f>LEFT(D2,FIND(" ",D2)-1)</f>
        <v>#VALUE!</v>
      </c>
      <c r="E1" s="252" t="e">
        <f>LEFT(E2,FIND(" ",E2)-1)</f>
        <v>#VALUE!</v>
      </c>
    </row>
    <row r="2" spans="2:19" ht="15.95" customHeight="1" x14ac:dyDescent="0.25">
      <c r="B2" s="254" t="str">
        <f>SUMMARY!F6&amp;" "&amp;SUMMARY!F8</f>
        <v>MARCH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32" priority="4">
      <formula>ISERROR(B11)</formula>
    </cfRule>
    <cfRule type="containsBlanks" dxfId="31" priority="6">
      <formula>LEN(TRIM(B11))=0</formula>
    </cfRule>
  </conditionalFormatting>
  <conditionalFormatting sqref="B5">
    <cfRule type="expression" dxfId="30" priority="28">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APRIL</v>
      </c>
      <c r="C1" s="252" t="e">
        <f>LEFT(C2,FIND(" ",C2)-1)</f>
        <v>#VALUE!</v>
      </c>
      <c r="D1" s="252" t="e">
        <f>LEFT(D2,FIND(" ",D2)-1)</f>
        <v>#VALUE!</v>
      </c>
      <c r="E1" s="252" t="e">
        <f>LEFT(E2,FIND(" ",E2)-1)</f>
        <v>#VALUE!</v>
      </c>
    </row>
    <row r="2" spans="2:19" ht="15.95" customHeight="1" x14ac:dyDescent="0.25">
      <c r="B2" s="254" t="str">
        <f>SUMMARY!G6&amp;" "&amp;SUMMARY!G8</f>
        <v>APRIL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29" priority="4">
      <formula>ISERROR(B11)</formula>
    </cfRule>
    <cfRule type="containsBlanks" dxfId="28" priority="6">
      <formula>LEN(TRIM(B11))=0</formula>
    </cfRule>
  </conditionalFormatting>
  <conditionalFormatting sqref="B5">
    <cfRule type="expression" dxfId="27" priority="27">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MAY</v>
      </c>
      <c r="C1" s="252" t="e">
        <f>LEFT(C2,FIND(" ",C2)-1)</f>
        <v>#VALUE!</v>
      </c>
      <c r="D1" s="252" t="e">
        <f>LEFT(D2,FIND(" ",D2)-1)</f>
        <v>#VALUE!</v>
      </c>
      <c r="E1" s="252" t="e">
        <f>LEFT(E2,FIND(" ",E2)-1)</f>
        <v>#VALUE!</v>
      </c>
    </row>
    <row r="2" spans="2:19" ht="15.95" customHeight="1" x14ac:dyDescent="0.25">
      <c r="B2" s="254" t="str">
        <f>SUMMARY!H6&amp;" "&amp;SUMMARY!H8</f>
        <v>MAY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26" priority="4">
      <formula>ISERROR(B11)</formula>
    </cfRule>
    <cfRule type="containsBlanks" dxfId="25" priority="6">
      <formula>LEN(TRIM(B11))=0</formula>
    </cfRule>
  </conditionalFormatting>
  <conditionalFormatting sqref="B5">
    <cfRule type="expression" dxfId="24" priority="26">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JUNE</v>
      </c>
      <c r="C1" s="252" t="e">
        <f>LEFT(C2,FIND(" ",C2)-1)</f>
        <v>#VALUE!</v>
      </c>
      <c r="D1" s="252" t="e">
        <f>LEFT(D2,FIND(" ",D2)-1)</f>
        <v>#VALUE!</v>
      </c>
      <c r="E1" s="252" t="e">
        <f>LEFT(E2,FIND(" ",E2)-1)</f>
        <v>#VALUE!</v>
      </c>
    </row>
    <row r="2" spans="2:19" ht="15.95" customHeight="1" x14ac:dyDescent="0.25">
      <c r="B2" s="254" t="str">
        <f>SUMMARY!I6&amp;" "&amp;SUMMARY!I8</f>
        <v>JUNE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23" priority="4">
      <formula>ISERROR(B11)</formula>
    </cfRule>
    <cfRule type="containsBlanks" dxfId="22" priority="6">
      <formula>LEN(TRIM(B11))=0</formula>
    </cfRule>
  </conditionalFormatting>
  <conditionalFormatting sqref="B5">
    <cfRule type="expression" dxfId="21" priority="25">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9"/>
  <sheetViews>
    <sheetView showRuler="0" zoomScaleNormal="100" workbookViewId="0"/>
  </sheetViews>
  <sheetFormatPr defaultColWidth="8.85546875" defaultRowHeight="15.95" customHeight="1" x14ac:dyDescent="0.25"/>
  <cols>
    <col min="1" max="1" width="1.85546875" style="35" customWidth="1"/>
    <col min="2" max="2" width="35.7109375" style="35" customWidth="1"/>
    <col min="3" max="5" width="15.7109375" style="35" customWidth="1"/>
    <col min="6" max="6" width="4.85546875" style="35" customWidth="1"/>
    <col min="7" max="7" width="8.85546875" style="35"/>
    <col min="8" max="14" width="8.85546875" style="35" customWidth="1"/>
    <col min="15" max="15" width="1.85546875" style="35" customWidth="1"/>
    <col min="16" max="19" width="15.7109375" style="36" hidden="1" customWidth="1"/>
    <col min="20" max="16384" width="8.85546875" style="35"/>
  </cols>
  <sheetData>
    <row r="1" spans="2:19" ht="6" customHeight="1" x14ac:dyDescent="0.25">
      <c r="B1" s="252" t="str">
        <f>LEFT(B2,FIND(" ",B2)-1)</f>
        <v>JULY</v>
      </c>
      <c r="C1" s="252" t="e">
        <f>LEFT(C2,FIND(" ",C2)-1)</f>
        <v>#VALUE!</v>
      </c>
      <c r="D1" s="252" t="e">
        <f>LEFT(D2,FIND(" ",D2)-1)</f>
        <v>#VALUE!</v>
      </c>
      <c r="E1" s="252" t="e">
        <f>LEFT(E2,FIND(" ",E2)-1)</f>
        <v>#VALUE!</v>
      </c>
    </row>
    <row r="2" spans="2:19" ht="15.95" customHeight="1" x14ac:dyDescent="0.25">
      <c r="B2" s="254" t="str">
        <f>SUMMARY!J6&amp;" "&amp;SUMMARY!J8</f>
        <v>JULY 2013</v>
      </c>
      <c r="L2" s="246" t="str">
        <f>HYPERLINK("#'setup'!$a$1","Back to SETUP")</f>
        <v>Back to SETUP</v>
      </c>
      <c r="M2" s="246"/>
      <c r="N2" s="246"/>
    </row>
    <row r="3" spans="2:19" ht="15.95" customHeight="1" x14ac:dyDescent="0.25">
      <c r="B3" s="254"/>
      <c r="L3" s="246" t="str">
        <f>HYPERLINK("#'expenses'!$B"&amp;COUNT(EXPENSES!$D:$D)+8,"Go to EXPENSES")</f>
        <v>Go to EXPENSES</v>
      </c>
      <c r="M3" s="246"/>
      <c r="N3" s="246"/>
    </row>
    <row r="4" spans="2:19" ht="15.95" customHeight="1" x14ac:dyDescent="0.25">
      <c r="B4" s="169"/>
      <c r="L4" s="246" t="str">
        <f>HYPERLINK("#'ytd'!$a$1","Go to YEAR-TO-DATE")</f>
        <v>Go to YEAR-TO-DATE</v>
      </c>
      <c r="M4" s="246"/>
      <c r="N4" s="246"/>
    </row>
    <row r="5" spans="2:19" s="50" customFormat="1" ht="15.95" customHeight="1" x14ac:dyDescent="0.25">
      <c r="B5" s="223" t="str">
        <f>IF(SUMIF(Expenses[MONTH],$B$1,Expenses[AMOUNT])&gt;0,IF(TEXT(SETUP!$M$2,"mmmm")=$B$1,IF($E$21&gt;0,"You are still UNDER budget for the current month.  You have "&amp;DOLLAR($E$21,2)&amp;" left to spend.","You are already OVER budget for the current month.  You overspent by "&amp;DOLLAR($E$21*-1,2)&amp;"."),IF($E$21&gt;=0,"Good job!  You were UNDER budget for the month of "&amp;PROPER($B$1 )&amp;" by "&amp;DOLLAR($E$21,2)&amp;".","Not so good. You were OVER budget for the month of "&amp;PROPER($B$1)&amp;" by "&amp;DOLLAR($E$21*-1,2)&amp;".")),"Haven't started yet.")</f>
        <v>Haven't started yet.</v>
      </c>
      <c r="C5" s="223"/>
      <c r="D5" s="223"/>
      <c r="E5" s="223"/>
      <c r="L5" s="246" t="str">
        <f>HYPERLINK("#'summary'!$a$1","Go to ANNUAL SUMMARY")</f>
        <v>Go to ANNUAL SUMMARY</v>
      </c>
      <c r="M5" s="246"/>
      <c r="N5" s="246"/>
      <c r="P5" s="51"/>
      <c r="Q5" s="51"/>
      <c r="R5" s="51"/>
      <c r="S5" s="51"/>
    </row>
    <row r="6" spans="2:19" s="50" customFormat="1" ht="15.95" customHeight="1" thickBot="1" x14ac:dyDescent="0.3">
      <c r="L6" s="132"/>
      <c r="M6" s="132"/>
      <c r="N6" s="132"/>
      <c r="P6" s="51"/>
      <c r="Q6" s="51"/>
      <c r="R6" s="51"/>
      <c r="S6" s="51"/>
    </row>
    <row r="7" spans="2:19" s="53" customFormat="1" ht="15.95" customHeight="1" thickBot="1" x14ac:dyDescent="0.3">
      <c r="B7" s="37" t="s">
        <v>31</v>
      </c>
      <c r="C7" s="38" t="s">
        <v>33</v>
      </c>
      <c r="D7" s="39" t="s">
        <v>32</v>
      </c>
      <c r="E7" s="40" t="s">
        <v>34</v>
      </c>
      <c r="F7" s="52"/>
      <c r="P7" s="250" t="s">
        <v>48</v>
      </c>
      <c r="Q7" s="250"/>
      <c r="R7" s="250"/>
      <c r="S7" s="250"/>
    </row>
    <row r="8" spans="2:19" s="50" customFormat="1" ht="15.95" customHeight="1" thickBot="1" x14ac:dyDescent="0.3">
      <c r="B8" s="54" t="s">
        <v>7</v>
      </c>
      <c r="C8" s="166">
        <f>SETUP!F13</f>
        <v>2600</v>
      </c>
      <c r="D8" s="55">
        <f>D21</f>
        <v>0</v>
      </c>
      <c r="E8" s="56">
        <f>C8-D8</f>
        <v>2600</v>
      </c>
      <c r="P8" s="51"/>
      <c r="Q8" s="51"/>
      <c r="R8" s="51"/>
      <c r="S8" s="51"/>
    </row>
    <row r="9" spans="2:19" s="50" customFormat="1" ht="15.95" customHeight="1" thickBot="1" x14ac:dyDescent="0.3">
      <c r="P9" s="57" t="str">
        <f>IF(D21&gt;0,"ACTUAL SPENDING BY CATERORY","BUDGET SPENDING BY CATEGORY")</f>
        <v>BUDGET SPENDING BY CATEGORY</v>
      </c>
      <c r="Q9" s="51"/>
      <c r="R9" s="51"/>
      <c r="S9" s="51"/>
    </row>
    <row r="10" spans="2:19" s="50" customFormat="1" ht="15.95" customHeight="1" thickBot="1" x14ac:dyDescent="0.3">
      <c r="B10" s="58" t="s">
        <v>30</v>
      </c>
      <c r="C10" s="41" t="s">
        <v>6</v>
      </c>
      <c r="D10" s="41" t="s">
        <v>29</v>
      </c>
      <c r="E10" s="42" t="s">
        <v>43</v>
      </c>
      <c r="P10" s="43" t="s">
        <v>72</v>
      </c>
      <c r="Q10" s="43" t="s">
        <v>71</v>
      </c>
      <c r="R10" s="43" t="s">
        <v>73</v>
      </c>
      <c r="S10" s="43" t="s">
        <v>45</v>
      </c>
    </row>
    <row r="11" spans="2:19" s="50" customFormat="1" ht="15.95" customHeight="1" x14ac:dyDescent="0.25">
      <c r="B11" s="44" t="str">
        <f>IF(SETUP!D19=0,"",SETUP!D19)</f>
        <v>RENT</v>
      </c>
      <c r="C11" s="167">
        <f>IF(B11="","",SETUP!F19)</f>
        <v>1000</v>
      </c>
      <c r="D11" s="59">
        <f>IF(B11="","",SUMIFS(Expenses[AMOUNT],Expenses[CATEGORY],B11,Expenses[MONTH],$B$1))</f>
        <v>0</v>
      </c>
      <c r="E11" s="60">
        <f>IFERROR(C11-D11,"")</f>
        <v>1000</v>
      </c>
      <c r="P11" s="61">
        <f>IF(D$21&gt;0,IFERROR(D11+(ROWS(D$11:D$20)-ROWS(D$11:D11)+1)/1000*(D11&lt;&gt;0),0),IFERROR(C11+(ROWS(C$11:C$20)-ROWS(C$11:C11)+1)/1000*(C11&lt;&gt;0),0))</f>
        <v>1000.01</v>
      </c>
      <c r="Q11" s="62">
        <f>MATCH(SMALL($P$11:$P$20,COUNTIF($P$11:$P$20,0)+ROWS($P$11:$P11)),$P$11:$P$20,0)</f>
        <v>6</v>
      </c>
      <c r="R11" s="61">
        <f ca="1">IF(D$21&gt;0,OFFSET($B$10,MATCH(INDEX($P$11:$P$20,SMALL(OFFSET($Q$11,0,0,COUNTIF($P$11:$P$20,"&lt;&gt;0"),1),ROWS($P$11:$P11)),1),$P$11:$P$20,0),2,1,1),OFFSET($B$10,MATCH(INDEX($P$11:$P$20,SMALL(OFFSET($Q$11,0,0,COUNTIF($P$11:$P$20,"&lt;&gt;0"),1),ROWS($P$11:$P11)),1),$P$11:$P$20,0),1,1,1))</f>
        <v>1000</v>
      </c>
      <c r="S11" s="62" t="str">
        <f ca="1">OFFSET($B$10,MATCH(INDEX($P$11:$P$20,SMALL(OFFSET($Q$11,0,0,COUNTIF($P$11:$P$20,"&lt;&gt;0"),1),ROWS($P$11:$P11)),1),$P$11:$P$20,0),0,1,1)</f>
        <v>RENT</v>
      </c>
    </row>
    <row r="12" spans="2:19" s="50" customFormat="1" ht="15.95" customHeight="1" x14ac:dyDescent="0.25">
      <c r="B12" s="47" t="str">
        <f>IF(SETUP!D20=0,"",SETUP!D20)</f>
        <v>BILLS</v>
      </c>
      <c r="C12" s="168">
        <f>IF(B12="","",SETUP!F20)</f>
        <v>150</v>
      </c>
      <c r="D12" s="63">
        <f>IF(B12="","",SUMIFS(Expenses[AMOUNT],Expenses[CATEGORY],B12,Expenses[MONTH],$B$1))</f>
        <v>0</v>
      </c>
      <c r="E12" s="64">
        <f t="shared" ref="E12:E20" si="0">IFERROR(C12-D12,"")</f>
        <v>150</v>
      </c>
      <c r="P12" s="61">
        <f>IF(D$21&gt;0,IFERROR(D12+(ROWS(D$11:D$20)-ROWS(D$11:D12)+1)/1000*(D12&lt;&gt;0),0),IFERROR(C12+(ROWS(C$11:C$20)-ROWS(C$11:C12)+1)/1000*(C12&lt;&gt;0),0))</f>
        <v>150.00899999999999</v>
      </c>
      <c r="Q12" s="62">
        <f>MATCH(SMALL($P$11:$P$20,COUNTIF($P$11:$P$20,0)+ROWS($P$11:$P12)),$P$11:$P$20,0)</f>
        <v>8</v>
      </c>
      <c r="R12" s="61">
        <f ca="1">IF(D$21&gt;0,OFFSET($B$10,MATCH(INDEX($P$11:$P$20,SMALL(OFFSET($Q$11,0,0,COUNTIF($P$11:$P$20,"&lt;&gt;0"),1),ROWS($P$11:$P12)),1),$P$11:$P$20,0),2,1,1),OFFSET($B$10,MATCH(INDEX($P$11:$P$20,SMALL(OFFSET($Q$11,0,0,COUNTIF($P$11:$P$20,"&lt;&gt;0"),1),ROWS($P$11:$P12)),1),$P$11:$P$20,0),1,1,1))</f>
        <v>150</v>
      </c>
      <c r="S12" s="62" t="str">
        <f ca="1">OFFSET($B$10,MATCH(INDEX($P$11:$P$20,SMALL(OFFSET($Q$11,0,0,COUNTIF($P$11:$P$20,"&lt;&gt;0"),1),ROWS($P$11:$P12)),1),$P$11:$P$20,0),0,1,1)</f>
        <v>BILLS</v>
      </c>
    </row>
    <row r="13" spans="2:19" s="50" customFormat="1" ht="15.95" customHeight="1" x14ac:dyDescent="0.25">
      <c r="B13" s="47" t="str">
        <f>IF(SETUP!D21=0,"",SETUP!D21)</f>
        <v>FOOD</v>
      </c>
      <c r="C13" s="168">
        <f>IF(B13="","",SETUP!F21)</f>
        <v>500</v>
      </c>
      <c r="D13" s="63">
        <f>IF(B13="","",SUMIFS(Expenses[AMOUNT],Expenses[CATEGORY],B13,Expenses[MONTH],$B$1))</f>
        <v>0</v>
      </c>
      <c r="E13" s="64">
        <f t="shared" si="0"/>
        <v>500</v>
      </c>
      <c r="P13" s="61">
        <f>IF(D$21&gt;0,IFERROR(D13+(ROWS(D$11:D$20)-ROWS(D$11:D13)+1)/1000*(D13&lt;&gt;0),0),IFERROR(C13+(ROWS(C$11:C$20)-ROWS(C$11:C13)+1)/1000*(C13&lt;&gt;0),0))</f>
        <v>500.00799999999998</v>
      </c>
      <c r="Q13" s="62">
        <f>MATCH(SMALL($P$11:$P$20,COUNTIF($P$11:$P$20,0)+ROWS($P$11:$P13)),$P$11:$P$20,0)</f>
        <v>7</v>
      </c>
      <c r="R13" s="61">
        <f ca="1">IF(D$21&gt;0,OFFSET($B$10,MATCH(INDEX($P$11:$P$20,SMALL(OFFSET($Q$11,0,0,COUNTIF($P$11:$P$20,"&lt;&gt;0"),1),ROWS($P$11:$P13)),1),$P$11:$P$20,0),2,1,1),OFFSET($B$10,MATCH(INDEX($P$11:$P$20,SMALL(OFFSET($Q$11,0,0,COUNTIF($P$11:$P$20,"&lt;&gt;0"),1),ROWS($P$11:$P13)),1),$P$11:$P$20,0),1,1,1))</f>
        <v>500</v>
      </c>
      <c r="S13" s="62" t="str">
        <f ca="1">OFFSET($B$10,MATCH(INDEX($P$11:$P$20,SMALL(OFFSET($Q$11,0,0,COUNTIF($P$11:$P$20,"&lt;&gt;0"),1),ROWS($P$11:$P13)),1),$P$11:$P$20,0),0,1,1)</f>
        <v>FOOD</v>
      </c>
    </row>
    <row r="14" spans="2:19" s="50" customFormat="1" ht="15.95" customHeight="1" x14ac:dyDescent="0.25">
      <c r="B14" s="47" t="str">
        <f>IF(SETUP!D22=0,"",SETUP!D22)</f>
        <v>CLOTHING</v>
      </c>
      <c r="C14" s="168">
        <f>IF(B14="","",SETUP!F22)</f>
        <v>200</v>
      </c>
      <c r="D14" s="63">
        <f>IF(B14="","",SUMIFS(Expenses[AMOUNT],Expenses[CATEGORY],B14,Expenses[MONTH],$B$1))</f>
        <v>0</v>
      </c>
      <c r="E14" s="64">
        <f t="shared" si="0"/>
        <v>200</v>
      </c>
      <c r="P14" s="61">
        <f>IF(D$21&gt;0,IFERROR(D14+(ROWS(D$11:D$20)-ROWS(D$11:D14)+1)/1000*(D14&lt;&gt;0),0),IFERROR(C14+(ROWS(C$11:C$20)-ROWS(C$11:C14)+1)/1000*(C14&lt;&gt;0),0))</f>
        <v>200.00700000000001</v>
      </c>
      <c r="Q14" s="62">
        <f>MATCH(SMALL($P$11:$P$20,COUNTIF($P$11:$P$20,0)+ROWS($P$11:$P14)),$P$11:$P$20,0)</f>
        <v>9</v>
      </c>
      <c r="R14" s="61">
        <f ca="1">IF(D$21&gt;0,OFFSET($B$10,MATCH(INDEX($P$11:$P$20,SMALL(OFFSET($Q$11,0,0,COUNTIF($P$11:$P$20,"&lt;&gt;0"),1),ROWS($P$11:$P14)),1),$P$11:$P$20,0),2,1,1),OFFSET($B$10,MATCH(INDEX($P$11:$P$20,SMALL(OFFSET($Q$11,0,0,COUNTIF($P$11:$P$20,"&lt;&gt;0"),1),ROWS($P$11:$P14)),1),$P$11:$P$20,0),1,1,1))</f>
        <v>200</v>
      </c>
      <c r="S14" s="62" t="str">
        <f ca="1">OFFSET($B$10,MATCH(INDEX($P$11:$P$20,SMALL(OFFSET($Q$11,0,0,COUNTIF($P$11:$P$20,"&lt;&gt;0"),1),ROWS($P$11:$P14)),1),$P$11:$P$20,0),0,1,1)</f>
        <v>CLOTHING</v>
      </c>
    </row>
    <row r="15" spans="2:19" s="50" customFormat="1" ht="15.95" customHeight="1" x14ac:dyDescent="0.25">
      <c r="B15" s="47" t="str">
        <f>IF(SETUP!D23=0,"",SETUP!D23)</f>
        <v>HOME SUPPLIES</v>
      </c>
      <c r="C15" s="168">
        <f>IF(B15="","",SETUP!F23)</f>
        <v>150</v>
      </c>
      <c r="D15" s="63">
        <f>IF(B15="","",SUMIFS(Expenses[AMOUNT],Expenses[CATEGORY],B15,Expenses[MONTH],$B$1))</f>
        <v>0</v>
      </c>
      <c r="E15" s="64">
        <f t="shared" si="0"/>
        <v>150</v>
      </c>
      <c r="P15" s="61">
        <f>IF(D$21&gt;0,IFERROR(D15+(ROWS(D$11:D$20)-ROWS(D$11:D15)+1)/1000*(D15&lt;&gt;0),0),IFERROR(C15+(ROWS(C$11:C$20)-ROWS(C$11:C15)+1)/1000*(C15&lt;&gt;0),0))</f>
        <v>150.006</v>
      </c>
      <c r="Q15" s="62">
        <f>MATCH(SMALL($P$11:$P$20,COUNTIF($P$11:$P$20,0)+ROWS($P$11:$P15)),$P$11:$P$20,0)</f>
        <v>5</v>
      </c>
      <c r="R15" s="61">
        <f ca="1">IF(D$21&gt;0,OFFSET($B$10,MATCH(INDEX($P$11:$P$20,SMALL(OFFSET($Q$11,0,0,COUNTIF($P$11:$P$20,"&lt;&gt;0"),1),ROWS($P$11:$P15)),1),$P$11:$P$20,0),2,1,1),OFFSET($B$10,MATCH(INDEX($P$11:$P$20,SMALL(OFFSET($Q$11,0,0,COUNTIF($P$11:$P$20,"&lt;&gt;0"),1),ROWS($P$11:$P15)),1),$P$11:$P$20,0),1,1,1))</f>
        <v>150</v>
      </c>
      <c r="S15" s="62" t="str">
        <f ca="1">OFFSET($B$10,MATCH(INDEX($P$11:$P$20,SMALL(OFFSET($Q$11,0,0,COUNTIF($P$11:$P$20,"&lt;&gt;0"),1),ROWS($P$11:$P15)),1),$P$11:$P$20,0),0,1,1)</f>
        <v>HOME SUPPLIES</v>
      </c>
    </row>
    <row r="16" spans="2:19" s="50" customFormat="1" ht="15.95" customHeight="1" x14ac:dyDescent="0.25">
      <c r="B16" s="47" t="str">
        <f>IF(SETUP!D24=0,"",SETUP!D24)</f>
        <v>TOILETRIES</v>
      </c>
      <c r="C16" s="168">
        <f>IF(B16="","",SETUP!F24)</f>
        <v>50</v>
      </c>
      <c r="D16" s="63">
        <f>IF(B16="","",SUMIFS(Expenses[AMOUNT],Expenses[CATEGORY],B16,Expenses[MONTH],$B$1))</f>
        <v>0</v>
      </c>
      <c r="E16" s="64">
        <f t="shared" si="0"/>
        <v>50</v>
      </c>
      <c r="P16" s="61">
        <f>IF(D$21&gt;0,IFERROR(D16+(ROWS(D$11:D$20)-ROWS(D$11:D16)+1)/1000*(D16&lt;&gt;0),0),IFERROR(C16+(ROWS(C$11:C$20)-ROWS(C$11:C16)+1)/1000*(C16&lt;&gt;0),0))</f>
        <v>50.005000000000003</v>
      </c>
      <c r="Q16" s="62">
        <f>MATCH(SMALL($P$11:$P$20,COUNTIF($P$11:$P$20,0)+ROWS($P$11:$P16)),$P$11:$P$20,0)</f>
        <v>2</v>
      </c>
      <c r="R16" s="61">
        <f ca="1">IF(D$21&gt;0,OFFSET($B$10,MATCH(INDEX($P$11:$P$20,SMALL(OFFSET($Q$11,0,0,COUNTIF($P$11:$P$20,"&lt;&gt;0"),1),ROWS($P$11:$P16)),1),$P$11:$P$20,0),2,1,1),OFFSET($B$10,MATCH(INDEX($P$11:$P$20,SMALL(OFFSET($Q$11,0,0,COUNTIF($P$11:$P$20,"&lt;&gt;0"),1),ROWS($P$11:$P16)),1),$P$11:$P$20,0),1,1,1))</f>
        <v>50</v>
      </c>
      <c r="S16" s="62" t="str">
        <f ca="1">OFFSET($B$10,MATCH(INDEX($P$11:$P$20,SMALL(OFFSET($Q$11,0,0,COUNTIF($P$11:$P$20,"&lt;&gt;0"),1),ROWS($P$11:$P16)),1),$P$11:$P$20,0),0,1,1)</f>
        <v>TOILETRIES</v>
      </c>
    </row>
    <row r="17" spans="2:19" s="50" customFormat="1" ht="15.95" customHeight="1" x14ac:dyDescent="0.25">
      <c r="B17" s="47" t="str">
        <f>IF(SETUP!D25=0,"",SETUP!D25)</f>
        <v>ENTERTAINMENT</v>
      </c>
      <c r="C17" s="168">
        <f>IF(B17="","",SETUP!F25)</f>
        <v>100</v>
      </c>
      <c r="D17" s="63">
        <f>IF(B17="","",SUMIFS(Expenses[AMOUNT],Expenses[CATEGORY],B17,Expenses[MONTH],$B$1))</f>
        <v>0</v>
      </c>
      <c r="E17" s="64">
        <f t="shared" si="0"/>
        <v>100</v>
      </c>
      <c r="P17" s="61">
        <f>IF(D$21&gt;0,IFERROR(D17+(ROWS(D$11:D$20)-ROWS(D$11:D17)+1)/1000*(D17&lt;&gt;0),0),IFERROR(C17+(ROWS(C$11:C$20)-ROWS(C$11:C17)+1)/1000*(C17&lt;&gt;0),0))</f>
        <v>100.004</v>
      </c>
      <c r="Q17" s="62">
        <f>MATCH(SMALL($P$11:$P$20,COUNTIF($P$11:$P$20,0)+ROWS($P$11:$P17)),$P$11:$P$20,0)</f>
        <v>4</v>
      </c>
      <c r="R17" s="61">
        <f ca="1">IF(D$21&gt;0,OFFSET($B$10,MATCH(INDEX($P$11:$P$20,SMALL(OFFSET($Q$11,0,0,COUNTIF($P$11:$P$20,"&lt;&gt;0"),1),ROWS($P$11:$P17)),1),$P$11:$P$20,0),2,1,1),OFFSET($B$10,MATCH(INDEX($P$11:$P$20,SMALL(OFFSET($Q$11,0,0,COUNTIF($P$11:$P$20,"&lt;&gt;0"),1),ROWS($P$11:$P17)),1),$P$11:$P$20,0),1,1,1))</f>
        <v>100</v>
      </c>
      <c r="S17" s="62" t="str">
        <f ca="1">OFFSET($B$10,MATCH(INDEX($P$11:$P$20,SMALL(OFFSET($Q$11,0,0,COUNTIF($P$11:$P$20,"&lt;&gt;0"),1),ROWS($P$11:$P17)),1),$P$11:$P$20,0),0,1,1)</f>
        <v>ENTERTAINMENT</v>
      </c>
    </row>
    <row r="18" spans="2:19" s="50" customFormat="1" ht="15.95" customHeight="1" x14ac:dyDescent="0.25">
      <c r="B18" s="47" t="str">
        <f>IF(SETUP!D26=0,"",SETUP!D26)</f>
        <v>VACATION</v>
      </c>
      <c r="C18" s="168">
        <f>IF(B18="","",SETUP!F26)</f>
        <v>100</v>
      </c>
      <c r="D18" s="63">
        <f>IF(B18="","",SUMIFS(Expenses[AMOUNT],Expenses[CATEGORY],B18,Expenses[MONTH],$B$1))</f>
        <v>0</v>
      </c>
      <c r="E18" s="64">
        <f t="shared" si="0"/>
        <v>100</v>
      </c>
      <c r="P18" s="61">
        <f>IF(D$21&gt;0,IFERROR(D18+(ROWS(D$11:D$20)-ROWS(D$11:D18)+1)/1000*(D18&lt;&gt;0),0),IFERROR(C18+(ROWS(C$11:C$20)-ROWS(C$11:C18)+1)/1000*(C18&lt;&gt;0),0))</f>
        <v>100.003</v>
      </c>
      <c r="Q18" s="62">
        <f>MATCH(SMALL($P$11:$P$20,COUNTIF($P$11:$P$20,0)+ROWS($P$11:$P18)),$P$11:$P$20,0)</f>
        <v>3</v>
      </c>
      <c r="R18" s="61">
        <f ca="1">IF(D$21&gt;0,OFFSET($B$10,MATCH(INDEX($P$11:$P$20,SMALL(OFFSET($Q$11,0,0,COUNTIF($P$11:$P$20,"&lt;&gt;0"),1),ROWS($P$11:$P18)),1),$P$11:$P$20,0),2,1,1),OFFSET($B$10,MATCH(INDEX($P$11:$P$20,SMALL(OFFSET($Q$11,0,0,COUNTIF($P$11:$P$20,"&lt;&gt;0"),1),ROWS($P$11:$P18)),1),$P$11:$P$20,0),1,1,1))</f>
        <v>100</v>
      </c>
      <c r="S18" s="62" t="str">
        <f ca="1">OFFSET($B$10,MATCH(INDEX($P$11:$P$20,SMALL(OFFSET($Q$11,0,0,COUNTIF($P$11:$P$20,"&lt;&gt;0"),1),ROWS($P$11:$P18)),1),$P$11:$P$20,0),0,1,1)</f>
        <v>VACATION</v>
      </c>
    </row>
    <row r="19" spans="2:19" s="50" customFormat="1" ht="15.95" customHeight="1" x14ac:dyDescent="0.25">
      <c r="B19" s="47" t="str">
        <f>IF(SETUP!D27=0,"",SETUP!D27)</f>
        <v>OTHER</v>
      </c>
      <c r="C19" s="168">
        <f>IF(B19="","",SETUP!F27)</f>
        <v>150</v>
      </c>
      <c r="D19" s="63">
        <f>IF(B19="","",SUMIFS(Expenses[AMOUNT],Expenses[CATEGORY],B19,Expenses[MONTH],$B$1))</f>
        <v>0</v>
      </c>
      <c r="E19" s="64">
        <f t="shared" si="0"/>
        <v>150</v>
      </c>
      <c r="P19" s="61">
        <f>IF(D$21&gt;0,IFERROR(D19+(ROWS(D$11:D$20)-ROWS(D$11:D19)+1)/1000*(D19&lt;&gt;0),0),IFERROR(C19+(ROWS(C$11:C$20)-ROWS(C$11:C19)+1)/1000*(C19&lt;&gt;0),0))</f>
        <v>150.00200000000001</v>
      </c>
      <c r="Q19" s="62">
        <f>MATCH(SMALL($P$11:$P$20,COUNTIF($P$11:$P$20,0)+ROWS($P$11:$P19)),$P$11:$P$20,0)</f>
        <v>1</v>
      </c>
      <c r="R19" s="61">
        <f ca="1">IF(D$21&gt;0,OFFSET($B$10,MATCH(INDEX($P$11:$P$20,SMALL(OFFSET($Q$11,0,0,COUNTIF($P$11:$P$20,"&lt;&gt;0"),1),ROWS($P$11:$P19)),1),$P$11:$P$20,0),2,1,1),OFFSET($B$10,MATCH(INDEX($P$11:$P$20,SMALL(OFFSET($Q$11,0,0,COUNTIF($P$11:$P$20,"&lt;&gt;0"),1),ROWS($P$11:$P19)),1),$P$11:$P$20,0),1,1,1))</f>
        <v>150</v>
      </c>
      <c r="S19" s="62" t="str">
        <f ca="1">OFFSET($B$10,MATCH(INDEX($P$11:$P$20,SMALL(OFFSET($Q$11,0,0,COUNTIF($P$11:$P$20,"&lt;&gt;0"),1),ROWS($P$11:$P19)),1),$P$11:$P$20,0),0,1,1)</f>
        <v>OTHER</v>
      </c>
    </row>
    <row r="20" spans="2:19" s="50" customFormat="1" ht="15.95" customHeight="1" thickBot="1" x14ac:dyDescent="0.3">
      <c r="B20" s="48" t="str">
        <f>IF(SETUP!D28=0,"",SETUP!D28)</f>
        <v/>
      </c>
      <c r="C20" s="168" t="str">
        <f>IF(B20="","",SETUP!F28)</f>
        <v/>
      </c>
      <c r="D20" s="63" t="str">
        <f>IF(B20="","",SUMIFS(Expenses[AMOUNT],Expenses[CATEGORY],B20,Expenses[MONTH],$B$1))</f>
        <v/>
      </c>
      <c r="E20" s="64" t="str">
        <f t="shared" si="0"/>
        <v/>
      </c>
      <c r="P20" s="61">
        <f>IF(D$21&gt;0,IFERROR(D20+(ROWS(D$11:D$20)-ROWS(D$11:D20)+1)/1000*(D20&lt;&gt;0),0),IFERROR(C20+(ROWS(C$11:C$20)-ROWS(C$11:C20)+1)/1000*(C20&lt;&gt;0),0))</f>
        <v>0</v>
      </c>
      <c r="Q20" s="62" t="e">
        <f>MATCH(SMALL($P$11:$P$20,COUNTIF($P$11:$P$20,0)+ROWS($P$11:$P20)),$P$11:$P$20,0)</f>
        <v>#NUM!</v>
      </c>
      <c r="R20" s="61" t="e">
        <f ca="1">IF(D$21&gt;0,OFFSET($B$10,MATCH(INDEX($P$11:$P$20,SMALL(OFFSET($Q$11,0,0,COUNTIF($P$11:$P$20,"&lt;&gt;0"),1),ROWS($P$11:$P20)),1),$P$11:$P$20,0),2,1,1),OFFSET($B$10,MATCH(INDEX($P$11:$P$20,SMALL(OFFSET($Q$11,0,0,COUNTIF($P$11:$P$20,"&lt;&gt;0"),1),ROWS($P$11:$P20)),1),$P$11:$P$20,0),1,1,1))</f>
        <v>#NUM!</v>
      </c>
      <c r="S20" s="62" t="e">
        <f ca="1">OFFSET($B$10,MATCH(INDEX($P$11:$P$20,SMALL(OFFSET($Q$11,0,0,COUNTIF($P$11:$P$20,"&lt;&gt;0"),1),ROWS($P$11:$P20)),1),$P$11:$P$20,0),0,1,1)</f>
        <v>#NUM!</v>
      </c>
    </row>
    <row r="21" spans="2:19" s="50" customFormat="1" ht="15.95" customHeight="1" thickBot="1" x14ac:dyDescent="0.3">
      <c r="B21" s="65" t="s">
        <v>28</v>
      </c>
      <c r="C21" s="66">
        <f>SUM(C11:C20)</f>
        <v>2400</v>
      </c>
      <c r="D21" s="66">
        <f>SUM(D11:D20)</f>
        <v>0</v>
      </c>
      <c r="E21" s="67">
        <f>SUM(E11:E20)</f>
        <v>2400</v>
      </c>
      <c r="P21" s="51"/>
      <c r="Q21" s="51"/>
      <c r="R21" s="51"/>
      <c r="S21" s="51"/>
    </row>
    <row r="23" spans="2:19" ht="15.95" customHeight="1" x14ac:dyDescent="0.25">
      <c r="B23" s="253" t="str">
        <f>IF(C8&lt;C21,"You are already planning to spend more than your net income!  You might want to tighten your budget.","Your budgeted savings are "&amp;DOLLAR($C$8-$C$21,2)&amp;" (the difference between your Net Income and Budget spending).  ")</f>
        <v xml:space="preserve">Your budgeted savings are $200.00 (the difference between your Net Income and Budget spending).  </v>
      </c>
      <c r="C23" s="253"/>
      <c r="D23" s="253"/>
      <c r="E23" s="253"/>
    </row>
    <row r="24" spans="2:19" ht="15.95" customHeight="1" x14ac:dyDescent="0.25">
      <c r="B24" s="253"/>
      <c r="C24" s="253"/>
      <c r="D24" s="253"/>
      <c r="E24" s="253"/>
      <c r="P24" s="49"/>
    </row>
    <row r="26" spans="2:19" ht="15.95" customHeight="1" x14ac:dyDescent="0.25">
      <c r="B26" s="223" t="str">
        <f>IF(SUMIF(Expenses[MONTH],$B$1,Expenses[AMOUNT])&gt;0,IF($E$21&gt;=0,"By being under budget for the month, you saved "&amp;DOLLAR($E$21,2)&amp;" in addition to your budgeted savings amount of "&amp;DOLLAR($C$8-$C$21,2)&amp;" for a Total Savings of "&amp;DOLLAR($E$8,2)&amp;"."," By being over budget for the month, you cut into your budgeted savings amount of "&amp;DOLLAR($C$8-$C$21,2)&amp;" by "&amp;DOLLAR($E$21*-1,2)&amp;", which reduced your Total Savings to "&amp;DOLLAR($E$8,2)&amp;"."),"")</f>
        <v/>
      </c>
      <c r="C26" s="223"/>
      <c r="D26" s="223"/>
      <c r="E26" s="223"/>
    </row>
    <row r="27" spans="2:19" ht="15.95" customHeight="1" x14ac:dyDescent="0.25">
      <c r="B27" s="223"/>
      <c r="C27" s="223"/>
      <c r="D27" s="223"/>
      <c r="E27" s="223"/>
      <c r="O27" s="5"/>
    </row>
    <row r="28" spans="2:19" ht="15.95" customHeight="1" x14ac:dyDescent="0.25">
      <c r="B28" s="223"/>
      <c r="C28" s="223"/>
      <c r="D28" s="223"/>
      <c r="E28" s="223"/>
      <c r="J28" s="251"/>
      <c r="K28" s="251"/>
    </row>
    <row r="29" spans="2:19" ht="15.95" customHeight="1" x14ac:dyDescent="0.25">
      <c r="B29" s="173"/>
      <c r="C29" s="173"/>
      <c r="D29" s="173"/>
      <c r="E29" s="173"/>
    </row>
  </sheetData>
  <sheetProtection password="C4DC" sheet="1" objects="1" scenarios="1"/>
  <mergeCells count="11">
    <mergeCell ref="B1:E1"/>
    <mergeCell ref="B23:E24"/>
    <mergeCell ref="B26:E28"/>
    <mergeCell ref="L4:N4"/>
    <mergeCell ref="P7:S7"/>
    <mergeCell ref="B5:E5"/>
    <mergeCell ref="J28:K28"/>
    <mergeCell ref="B2:B3"/>
    <mergeCell ref="L2:N2"/>
    <mergeCell ref="L3:N3"/>
    <mergeCell ref="L5:N5"/>
  </mergeCells>
  <conditionalFormatting sqref="B11:E20">
    <cfRule type="containsErrors" dxfId="20" priority="4">
      <formula>ISERROR(B11)</formula>
    </cfRule>
    <cfRule type="containsBlanks" dxfId="19" priority="6">
      <formula>LEN(TRIM(B11))=0</formula>
    </cfRule>
  </conditionalFormatting>
  <conditionalFormatting sqref="B5">
    <cfRule type="expression" dxfId="18" priority="24">
      <formula>#REF!&lt;0</formula>
    </cfRule>
  </conditionalFormatting>
  <pageMargins left="0.25" right="0.25" top="0.25" bottom="0.25" header="0.3" footer="0.15"/>
  <pageSetup scale="79" orientation="landscape" r:id="rId1"/>
  <headerFooter>
    <oddFooter>&amp;LSuper Basic Budget&amp;C&amp;A&amp;RPage &amp;P</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SETUP</vt:lpstr>
      <vt:lpstr>EXPENSES</vt:lpstr>
      <vt:lpstr>JAN</vt:lpstr>
      <vt:lpstr>FEB</vt:lpstr>
      <vt:lpstr>MAR</vt:lpstr>
      <vt:lpstr>APR</vt:lpstr>
      <vt:lpstr>MAY</vt:lpstr>
      <vt:lpstr>JUN</vt:lpstr>
      <vt:lpstr>JUL</vt:lpstr>
      <vt:lpstr>AUG</vt:lpstr>
      <vt:lpstr>SEP</vt:lpstr>
      <vt:lpstr>OCT</vt:lpstr>
      <vt:lpstr>NOV</vt:lpstr>
      <vt:lpstr>DEC</vt:lpstr>
      <vt:lpstr>YTD</vt:lpstr>
      <vt:lpstr>SUMMARY</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lpstr>YTD!Print_Area</vt:lpstr>
      <vt:lpstr>EXPENSES!Print_Titles</vt:lpstr>
      <vt:lpstr>SUMMARY!Print_Titles</vt:lpstr>
    </vt:vector>
  </TitlesOfParts>
  <Manager/>
  <Company>Savvy Spreadsheets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Super Basic Budget</dc:title>
  <dc:subject>Personal Budget</dc:subject>
  <dc:creator>Janet</dc:creator>
  <cp:keywords>budget worksheet, budget spreadsheet, budget template</cp:keywords>
  <dc:description/>
  <cp:lastModifiedBy>Janet</cp:lastModifiedBy>
  <cp:lastPrinted>2012-12-30T21:36:02Z</cp:lastPrinted>
  <dcterms:created xsi:type="dcterms:W3CDTF">2012-11-15T03:11:51Z</dcterms:created>
  <dcterms:modified xsi:type="dcterms:W3CDTF">2013-05-12T23:35:04Z</dcterms:modified>
  <cp:category>Excel Template Download</cp:category>
</cp:coreProperties>
</file>